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7795" windowHeight="13350" activeTab="0"/>
  </bookViews>
  <sheets>
    <sheet name="План_2014" sheetId="1" r:id="rId1"/>
  </sheets>
  <definedNames>
    <definedName name="Z_0015B4ED_626B_4A22_9F53_356AB9B7F277_.wvu.FilterData" localSheetId="0" hidden="1">'План_2014'!$A$13:$GS$238</definedName>
    <definedName name="Z_00905920_8E7B_4F78_A34A_FD47735B7568_.wvu.FilterData" localSheetId="0" hidden="1">'План_2014'!$A$14:$GS$568</definedName>
    <definedName name="Z_00BE20FE_5F30_4740_BFF0_35ECEEBCAFC2_.wvu.FilterData" localSheetId="0" hidden="1">'План_2014'!$A$13:$GS$238</definedName>
    <definedName name="Z_00C6D35A_DEE0_4776_B12D_CF777A8744A2_.wvu.FilterData" localSheetId="0" hidden="1">'План_2014'!$A$14:$GS$543</definedName>
    <definedName name="Z_00F16075_3E27_40E1_8428_31D7463B257E_.wvu.FilterData" localSheetId="0" hidden="1">'План_2014'!$A$13:$GS$427</definedName>
    <definedName name="Z_01292AB0_0351_47C7_9001_4D2BE6A74338_.wvu.FilterData" localSheetId="0" hidden="1">'План_2014'!$A$13:$GS$186</definedName>
    <definedName name="Z_01E870EF_42A8_48FF_95DB_37AC19DC5F1F_.wvu.FilterData" localSheetId="0" hidden="1">'План_2014'!$A$14:$O$496</definedName>
    <definedName name="Z_024AD418_EEE9_4FDA_8B94_000DCC8CA3F7_.wvu.FilterData" localSheetId="0" hidden="1">'План_2014'!$A$13:$GS$168</definedName>
    <definedName name="Z_028A3E19_2556_45B2_92A1_F5E0D6CCC9F0_.wvu.FilterData" localSheetId="0" hidden="1">'План_2014'!$B$52:$O$52</definedName>
    <definedName name="Z_02FC980A_1492_407F_887C_29A250CD40DF_.wvu.FilterData" localSheetId="0" hidden="1">'План_2014'!$A$14:$GS$677</definedName>
    <definedName name="Z_0354309B_FECE_446A_9624_F7A13B9B7173_.wvu.FilterData" localSheetId="0" hidden="1">'План_2014'!$A$13:$GS$191</definedName>
    <definedName name="Z_037B66D5_197E_4F4B_9040_0906A8CA7284_.wvu.FilterData" localSheetId="0" hidden="1">'План_2014'!$A$13:$GS$462</definedName>
    <definedName name="Z_03DE5C07_A29A_4AFA_8A7A_305454FBE3EB_.wvu.FilterData" localSheetId="0" hidden="1">'План_2014'!$A$13:$GS$199</definedName>
    <definedName name="Z_044B268F_B0F5_4367_B469_B69313452029_.wvu.FilterData" localSheetId="0" hidden="1">'План_2014'!$A$14:$GS$518</definedName>
    <definedName name="Z_046A2BBA_4519_4AB8_84F3_3C40D2B5A088_.wvu.FilterData" localSheetId="0" hidden="1">'План_2014'!$A$13:$GS$263</definedName>
    <definedName name="Z_0470CC56_C985_455A_93CA_D48DC5BC7088_.wvu.FilterData" localSheetId="0" hidden="1">'План_2014'!$A$13:$GS$205</definedName>
    <definedName name="Z_04BBE25A_5349_4027_94DE_4FE3898E16F9_.wvu.FilterData" localSheetId="0" hidden="1">'План_2014'!$A$14:$GS$502</definedName>
    <definedName name="Z_04D005CF_1AF1_4B83_833E_96AE6D61B27C_.wvu.FilterData" localSheetId="0" hidden="1">'План_2014'!$A$14:$O$488</definedName>
    <definedName name="Z_053F179D_98C5_4F4B_B364_D7292A47B315_.wvu.FilterData" localSheetId="0" hidden="1">'План_2014'!$A$13:$GS$201</definedName>
    <definedName name="Z_06FA5FA5_7D98_44C8_8835_0A5651461F57_.wvu.FilterData" localSheetId="0" hidden="1">'План_2014'!$A$14:$GS$598</definedName>
    <definedName name="Z_070A1BBD_AC13_4383_A24C_92092B1FB7DD_.wvu.FilterData" localSheetId="0" hidden="1">'План_2014'!$A$14:$GS$591</definedName>
    <definedName name="Z_075F0FB9_CA5B_41DC_AB1F_1767EEFF80BF_.wvu.FilterData" localSheetId="0" hidden="1">'План_2014'!$A$14:$O$461</definedName>
    <definedName name="Z_0768C21F_5D95_4BCA_B080_E1A182B4A058_.wvu.FilterData" localSheetId="0" hidden="1">'План_2014'!$A$14:$GS$571</definedName>
    <definedName name="Z_0770575C_CCBD_401A_B7CC_1B7D04490207_.wvu.FilterData" localSheetId="0" hidden="1">'План_2014'!$A$14:$GS$503</definedName>
    <definedName name="Z_07B69A10_8ECB_4834_8593_B421C8D21F3D_.wvu.FilterData" localSheetId="0" hidden="1">'План_2014'!$A$14:$O$472</definedName>
    <definedName name="Z_07D0314C_51E2_44D9_AD14_2C87D4F0F80A_.wvu.FilterData" localSheetId="0" hidden="1">'План_2014'!$A$13:$GS$428</definedName>
    <definedName name="Z_081A7F46_0B05_4DC9_AC76_F49ED8E17487_.wvu.FilterData" localSheetId="0" hidden="1">'План_2014'!$A$13:$GS$261</definedName>
    <definedName name="Z_0836DA7A_B135_471F_93D8_ED1CDA344E55_.wvu.FilterData" localSheetId="0" hidden="1">'План_2014'!$A$13:$GS$189</definedName>
    <definedName name="Z_08BA2365_E9EE_42A7_BF61_1D67ED98C008_.wvu.FilterData" localSheetId="0" hidden="1">'План_2014'!$A$14:$O$609</definedName>
    <definedName name="Z_08BEDC58_15E0_455E_8191_C29A8F8CC190_.wvu.FilterData" localSheetId="0" hidden="1">'План_2014'!$A$14:$GS$677</definedName>
    <definedName name="Z_095E428A_62ED_4C91_992A_AD2D9BC6C393_.wvu.FilterData" localSheetId="0" hidden="1">'План_2014'!$A$14:$GS$556</definedName>
    <definedName name="Z_098DAE84_DB2F_4444_982B_E9AD16A39BE7_.wvu.FilterData" localSheetId="0" hidden="1">'План_2014'!$A$13:$GS$296</definedName>
    <definedName name="Z_09BBE112_B1DE_435D_A005_4C5A0B5F7459_.wvu.FilterData" localSheetId="0" hidden="1">'План_2014'!$A$13:$GS$193</definedName>
    <definedName name="Z_09C6F56D_CB2C_4FD8_9EB8_40201ECC9EFD_.wvu.FilterData" localSheetId="0" hidden="1">'План_2014'!$A$13:$GS$427</definedName>
    <definedName name="Z_0A094EBE_46CC_45F7_B817_9830D171D6A0_.wvu.FilterData" localSheetId="0" hidden="1">'План_2014'!$A$14:$GS$539</definedName>
    <definedName name="Z_0A390090_A907_44CF_8B7A_78871EF57780_.wvu.FilterData" localSheetId="0" hidden="1">'План_2014'!$14:$677</definedName>
    <definedName name="Z_0B41AA8E_A402_4457_B1F8_2D127D018293_.wvu.FilterData" localSheetId="0" hidden="1">'План_2014'!$A$13:$GS$361</definedName>
    <definedName name="Z_0B7FBBBF_ABBD_4F12_9D14_8F48F4192683_.wvu.FilterData" localSheetId="0" hidden="1">'План_2014'!$A$14:$O$493</definedName>
    <definedName name="Z_0B9135D8_3CB0_46A7_8993_E52FFDFC96D5_.wvu.FilterData" localSheetId="0" hidden="1">'План_2014'!$A$13:$GS$386</definedName>
    <definedName name="Z_0B966417_4C2A_4D08_B0D6_E33D53E7B461_.wvu.FilterData" localSheetId="0" hidden="1">'План_2014'!$A$14:$GS$543</definedName>
    <definedName name="Z_0BCDEF42_2511_4DC2_B640_7A56EFE6B86A_.wvu.FilterData" localSheetId="0" hidden="1">'План_2014'!$14:$606</definedName>
    <definedName name="Z_0BCDEF42_2511_4DC2_B640_7A56EFE6B86A_.wvu.PrintArea" localSheetId="0" hidden="1">'План_2014'!$A$1:$O$427</definedName>
    <definedName name="Z_0BCDEF42_2511_4DC2_B640_7A56EFE6B86A_.wvu.Rows" localSheetId="0" hidden="1">'План_2014'!$1:$10</definedName>
    <definedName name="Z_0BE583E5_CD8D_4C04_B656_904629F6F35B_.wvu.FilterData" localSheetId="0" hidden="1">'План_2014'!$A$14:$GS$528</definedName>
    <definedName name="Z_0BF84CBC_2691_4FFA_B1EB_3F10C6397449_.wvu.FilterData" localSheetId="0" hidden="1">'План_2014'!$A$14:$GS$677</definedName>
    <definedName name="Z_0C454B8B_686E_4F9D_835E_4D2A1196CAA7_.wvu.FilterData" localSheetId="0" hidden="1">'План_2014'!$A$52:$O$109</definedName>
    <definedName name="Z_0C8AFE5B_3AEB_4F3D_B597_2B74C8B3FD67_.wvu.FilterData" localSheetId="0" hidden="1">'План_2014'!$A$13:$GS$399</definedName>
    <definedName name="Z_0C8B2744_8201_4F0C_8902_6E621E840AFF_.wvu.FilterData" localSheetId="0" hidden="1">'План_2014'!$A$13:$GS$189</definedName>
    <definedName name="Z_0CAE016C_4117_4322_8422_78F236CAFFF4_.wvu.FilterData" localSheetId="0" hidden="1">'План_2014'!$A$14:$GS$549</definedName>
    <definedName name="Z_0CC21A00_146E_42FF_B685_F23ABA82E872_.wvu.FilterData" localSheetId="0" hidden="1">'План_2014'!$A$14:$O$480</definedName>
    <definedName name="Z_0D2CC4FA_2A0A_460A_9EEA_834DC1363AAF_.wvu.FilterData" localSheetId="0" hidden="1">'План_2014'!$A$14:$GS$509</definedName>
    <definedName name="Z_0DB3F68D_52FB_499D_8252_F67DC383647C_.wvu.FilterData" localSheetId="0" hidden="1">'План_2014'!$A$14:$GS$526</definedName>
    <definedName name="Z_0DE4D51C_F62B_4B5C_A3CD_D34D55659206_.wvu.FilterData" localSheetId="0" hidden="1">'План_2014'!$A$14:$GS$564</definedName>
    <definedName name="Z_0DEBF0A1_1AEF_4C6F_8B9E_8CD2CE8627E6_.wvu.FilterData" localSheetId="0" hidden="1">'План_2014'!$A$13:$GS$346</definedName>
    <definedName name="Z_0EE39CD3_0690_411E_9D81_F9D3158B84D7_.wvu.FilterData" localSheetId="0" hidden="1">'План_2014'!$A$14:$GS$595</definedName>
    <definedName name="Z_0F008FD9_35B0_4C2A_9F3D_8BBD322220DF_.wvu.FilterData" localSheetId="0" hidden="1">'План_2014'!$A$13:$GS$474</definedName>
    <definedName name="Z_0FA97F0D_B5C3_4E1A_9DE3_EC7C638C07B4_.wvu.FilterData" localSheetId="0" hidden="1">'План_2014'!$A$13:$GS$185</definedName>
    <definedName name="Z_0FD2FBA1_0A31_4045_945C_8A03E3AC4F22_.wvu.FilterData" localSheetId="0" hidden="1">'План_2014'!$13:$383</definedName>
    <definedName name="Z_0FD58021_87BC_4362_87F1_80A67E8963CC_.wvu.FilterData" localSheetId="0" hidden="1">'План_2014'!$A$13:$GS$449</definedName>
    <definedName name="Z_10AB2B0E_2832_4F0B_A991_2B4F6BAE1B30_.wvu.FilterData" localSheetId="0" hidden="1">'План_2014'!$A$14:$GS$520</definedName>
    <definedName name="Z_10C5F55A_013A_4641_8ECA_383B5DF9DB1E_.wvu.FilterData" localSheetId="0" hidden="1">'План_2014'!$A$14:$GS$530</definedName>
    <definedName name="Z_10D9CD38_71B3_4499_8BAA_E8A4A3702EC9_.wvu.FilterData" localSheetId="0" hidden="1">'План_2014'!$A$13:$GS$339</definedName>
    <definedName name="Z_112024DD_F684_4C08_9768_4825D8F4DFBC_.wvu.FilterData" localSheetId="0" hidden="1">'План_2014'!$A$14:$O$473</definedName>
    <definedName name="Z_114CB926_0E28_49BC_9FC6_9C5D82C4EFFD_.wvu.FilterData" localSheetId="0" hidden="1">'План_2014'!$A$14:$GS$509</definedName>
    <definedName name="Z_11B97B58_8C1F_400D_8273_A171B5F90E81_.wvu.FilterData" localSheetId="0" hidden="1">'План_2014'!$14:$677</definedName>
    <definedName name="Z_11CD5909_9115_426A_92D7_259D4A3D36DF_.wvu.FilterData" localSheetId="0" hidden="1">'План_2014'!$A$14:$GS$521</definedName>
    <definedName name="Z_12BF6375_3B8D_449A_95D8_A3C3D6FB14F8_.wvu.FilterData" localSheetId="0" hidden="1">'План_2014'!$A$13:$GS$257</definedName>
    <definedName name="Z_1325512A_DE64_48A3_B638_FADBBF461FEA_.wvu.FilterData" localSheetId="0" hidden="1">'План_2014'!$A$14:$GS$508</definedName>
    <definedName name="Z_13801505_8265_4389_BDEA_5607743F003A_.wvu.FilterData" localSheetId="0" hidden="1">'План_2014'!$A$13:$GS$359</definedName>
    <definedName name="Z_1386C7F4_F0E6_4707_B204_1B9CA889404E_.wvu.FilterData" localSheetId="0" hidden="1">'План_2014'!$A$14:$O$606</definedName>
    <definedName name="Z_141C121C_02F7_428B_85CE_1659262BE5E0_.wvu.FilterData" localSheetId="0" hidden="1">'План_2014'!$A$13:$GS$360</definedName>
    <definedName name="Z_14B55CD3_3815_47CF_85E5_ED3472F5B3C5_.wvu.FilterData" localSheetId="0" hidden="1">'План_2014'!$A$13:$GS$450</definedName>
    <definedName name="Z_15D93FA7_D92A_40C2_B382_DC1429139A36_.wvu.FilterData" localSheetId="0" hidden="1">'План_2014'!$A$13:$GS$338</definedName>
    <definedName name="Z_16AFFED0_31C0_4813_8E46_E98FF989AB48_.wvu.FilterData" localSheetId="0" hidden="1">'План_2014'!$A$13:$GS$205</definedName>
    <definedName name="Z_16CE1F21_A2E3_4BC3_A12D_CA9D56C3679E_.wvu.FilterData" localSheetId="0" hidden="1">'План_2014'!$A$14:$GS$493</definedName>
    <definedName name="Z_176D7AD9_6D1D_415E_8F74_88C08AFEF49A_.wvu.FilterData" localSheetId="0" hidden="1">'План_2014'!$A$13:$GS$205</definedName>
    <definedName name="Z_1778C1B0_E003_4962_ADAF_891F9343F74C_.wvu.FilterData" localSheetId="0" hidden="1">'План_2014'!$A$13:$GS$171</definedName>
    <definedName name="Z_17A22B7A_61D5_4D6D_8E63_E97EAFC8C059_.wvu.FilterData" localSheetId="0" hidden="1">'План_2014'!$A$13:$GS$290</definedName>
    <definedName name="Z_18123E4A_F26A_4208_9DF4_5B1A13D360A2_.wvu.FilterData" localSheetId="0" hidden="1">'План_2014'!$A$14:$GS$519</definedName>
    <definedName name="Z_186A43AA_C501_47CC_9618_216BBACE3FBC_.wvu.FilterData" localSheetId="0" hidden="1">'План_2014'!$A$14:$O$485</definedName>
    <definedName name="Z_187D538F_8CA2_4CB8_B3D6_3D7F8E84C9F9_.wvu.FilterData" localSheetId="0" hidden="1">'План_2014'!$A$13:$GS$189</definedName>
    <definedName name="Z_19C0E441_9B74_413B_ABC0_DFDB894962C9_.wvu.FilterData" localSheetId="0" hidden="1">'План_2014'!$A$14:$GS$604</definedName>
    <definedName name="Z_1A5FB4D3_BFEE_457A_8627_34F524B4093A_.wvu.FilterData" localSheetId="0" hidden="1">'План_2014'!$A$13:$GS$330</definedName>
    <definedName name="Z_1B2FF40F_26C2_4F9D_9E3D_6BD75B1B2944_.wvu.FilterData" localSheetId="0" hidden="1">'План_2014'!$A$13:$GS$447</definedName>
    <definedName name="Z_1B3FFB9B_3729_4910_A0F9_11078F9280D3_.wvu.FilterData" localSheetId="0" hidden="1">'План_2014'!$A$14:$O$677</definedName>
    <definedName name="Z_1B80DDBE_810E_43BF_BBFC_A9BC60154E5C_.wvu.FilterData" localSheetId="0" hidden="1">'План_2014'!$A$13:$GS$171</definedName>
    <definedName name="Z_1BB6B3BE_52F5_4E1D_A9DF_4D91481B7355_.wvu.FilterData" localSheetId="0" hidden="1">'План_2014'!$A$13:$GS$185</definedName>
    <definedName name="Z_1C140577_7486_4A84_8A46_98B41AD8325B_.wvu.FilterData" localSheetId="0" hidden="1">'План_2014'!$A$13:$GS$199</definedName>
    <definedName name="Z_1C504EAB_4B52_451E_8913_224E738BDBFA_.wvu.FilterData" localSheetId="0" hidden="1">'План_2014'!$A$13:$GS$171</definedName>
    <definedName name="Z_1C85B150_B5A3_4E91_BE61_96B26C7997C8_.wvu.FilterData" localSheetId="0" hidden="1">'План_2014'!$A$13:$GS$461</definedName>
    <definedName name="Z_1CB79CB8_682B_4D96_95C4_CA968EC4CFFE_.wvu.FilterData" localSheetId="0" hidden="1">'План_2014'!$A$14:$GS$523</definedName>
    <definedName name="Z_1D04FAC8_0EAB_43BA_9C54_2D871E9D3334_.wvu.FilterData" localSheetId="0" hidden="1">'План_2014'!$A$13:$GS$240</definedName>
    <definedName name="Z_1D2D9503_8D1E_4F5C_9C94_F5F121C598FB_.wvu.FilterData" localSheetId="0" hidden="1">'План_2014'!$A$13:$GS$473</definedName>
    <definedName name="Z_1D40E028_E503_456F_868E_CFA671563B68_.wvu.FilterData" localSheetId="0" hidden="1">'План_2014'!$A$14:$GS$520</definedName>
    <definedName name="Z_1D6524B1_4510_473A_9C4C_2A59DEBD742A_.wvu.FilterData" localSheetId="0" hidden="1">'План_2014'!$A$13:$GS$168</definedName>
    <definedName name="Z_1D6F2F89_4CCB_40AA_BF53_7DD119000BC9_.wvu.FilterData" localSheetId="0" hidden="1">'План_2014'!$A$13:$GS$168</definedName>
    <definedName name="Z_1E055747_023D_4BB3_BD8D_BCFE61C023D7_.wvu.FilterData" localSheetId="0" hidden="1">'План_2014'!$A$14:$O$493</definedName>
    <definedName name="Z_1E214E23_99A1_4DDE_BA51_A9A64ABE53DF_.wvu.FilterData" localSheetId="0" hidden="1">'План_2014'!$B$52:$O$52</definedName>
    <definedName name="Z_1E214E23_99A1_4DDE_BA51_A9A64ABE53DF_.wvu.PrintArea" localSheetId="0" hidden="1">'План_2014'!$B$11:$O$52</definedName>
    <definedName name="Z_1E90A3E2_B92D_45EA_90C3_EC6FF2DE3171_.wvu.FilterData" localSheetId="0" hidden="1">'План_2014'!$A$14:$GS$518</definedName>
    <definedName name="Z_1E90A3E2_B92D_45EA_90C3_EC6FF2DE3171_.wvu.PrintArea" localSheetId="0" hidden="1">'План_2014'!$A$1:$O$427</definedName>
    <definedName name="Z_1E90A3E2_B92D_45EA_90C3_EC6FF2DE3171_.wvu.Rows" localSheetId="0" hidden="1">'План_2014'!$1:$10</definedName>
    <definedName name="Z_1ECE8026_4219_4293_8356_773A84738723_.wvu.FilterData" localSheetId="0" hidden="1">'План_2014'!$A$14:$O$493</definedName>
    <definedName name="Z_1ED6121A_CEC4_438F_9767_380ED4A24BAD_.wvu.FilterData" localSheetId="0" hidden="1">'План_2014'!$A$14:$GS$606</definedName>
    <definedName name="Z_1EFF3651_6FEF_4797_A582_746240EBB864_.wvu.FilterData" localSheetId="0" hidden="1">'План_2014'!$A$13:$GS$189</definedName>
    <definedName name="Z_1F36800A_F483_48DB_950C_3575BBE5049C_.wvu.FilterData" localSheetId="0" hidden="1">'План_2014'!$A$14:$GS$552</definedName>
    <definedName name="Z_1F8C2B48_3E5A_4A62_A9CA_608087080920_.wvu.FilterData" localSheetId="0" hidden="1">'План_2014'!$A$14:$GS$609</definedName>
    <definedName name="Z_202F1A8F_4F94_45D1_A18A_4637F2C6CF14_.wvu.FilterData" localSheetId="0" hidden="1">'План_2014'!$A$13:$GS$296</definedName>
    <definedName name="Z_205FE231_72EC_4FBC_9C9D_F18E6F935B4C_.wvu.FilterData" localSheetId="0" hidden="1">'План_2014'!$A$14:$O$677</definedName>
    <definedName name="Z_211D2BAB_1D0F_4F8F_90FF_F4CFC2F1EF04_.wvu.FilterData" localSheetId="0" hidden="1">'План_2014'!$A$13:$GS$171</definedName>
    <definedName name="Z_21245CD1_CC77_43DE_99E7_E06D3CA3D92C_.wvu.FilterData" localSheetId="0" hidden="1">'План_2014'!$A$13:$GS$451</definedName>
    <definedName name="Z_218D81D9_C451_4359_8774_EF51C3FCA07F_.wvu.FilterData" localSheetId="0" hidden="1">'План_2014'!$A$14:$O$473</definedName>
    <definedName name="Z_21A51AD3_C687_42F4_92CD_B3C3D92D80EB_.wvu.FilterData" localSheetId="0" hidden="1">'План_2014'!$A$13:$GS$457</definedName>
    <definedName name="Z_21B288D0_5EE0_4F86_93C5_5BFAA2738959_.wvu.FilterData" localSheetId="0" hidden="1">'План_2014'!$B$52:$O$52</definedName>
    <definedName name="Z_21CDE129_B849_4176_B039_3368E1F68E72_.wvu.FilterData" localSheetId="0" hidden="1">'План_2014'!$A$13:$GS$230</definedName>
    <definedName name="Z_21E37B19_5A6E_45DC_934F_996F60BD9AFE_.wvu.FilterData" localSheetId="0" hidden="1">'План_2014'!$A$14:$GS$677</definedName>
    <definedName name="Z_220A59B8_2B43_4FC1_ABCD_CB1DD86CA914_.wvu.FilterData" localSheetId="0" hidden="1">'План_2014'!$A$13:$GS$200</definedName>
    <definedName name="Z_2224DDA0_8447_4B1D_9772_531F702C88DF_.wvu.FilterData" localSheetId="0" hidden="1">'План_2014'!$A$13:$GS$339</definedName>
    <definedName name="Z_226F7AF9_8BB7_4989_92EB_2C7329765B23_.wvu.FilterData" localSheetId="0" hidden="1">'План_2014'!$A$14:$O$609</definedName>
    <definedName name="Z_22C3BC9C_B3E4_41CD_A1D3_316CC6A8C757_.wvu.FilterData" localSheetId="0" hidden="1">'План_2014'!$A$13:$GS$427</definedName>
    <definedName name="Z_22CE0F34_AD45_4631_8DF8_ADB081BFA608_.wvu.FilterData" localSheetId="0" hidden="1">'План_2014'!$A$13:$GS$334</definedName>
    <definedName name="Z_22D16DA9_30A7_4DBD_8493_0789CE4E2285_.wvu.FilterData" localSheetId="0" hidden="1">'План_2014'!$A$14:$GS$573</definedName>
    <definedName name="Z_22D470CE_22DD_4866_82CF_41878F95F936_.wvu.FilterData" localSheetId="0" hidden="1">'План_2014'!$A$13:$GS$205</definedName>
    <definedName name="Z_22DC1C0C_945D_4494_B540_46B57CBE30C3_.wvu.FilterData" localSheetId="0" hidden="1">'План_2014'!$A$13:$GS$401</definedName>
    <definedName name="Z_22FF4E02_3C13_4894_80CE_620F9A547472_.wvu.FilterData" localSheetId="0" hidden="1">'План_2014'!$A$14:$O$485</definedName>
    <definedName name="Z_2313F2AC_3376_435D_9ECF_DC1E84F497C2_.wvu.FilterData" localSheetId="0" hidden="1">'План_2014'!$A$14:$GS$509</definedName>
    <definedName name="Z_233B7106_C790_4217_B4BB_C716B73A8C82_.wvu.FilterData" localSheetId="0" hidden="1">'План_2014'!$13:$382</definedName>
    <definedName name="Z_2382C1F0_36E6_4BE1_9A92_00CE724CC62F_.wvu.FilterData" localSheetId="0" hidden="1">'План_2014'!$A$13:$GS$342</definedName>
    <definedName name="Z_23FAC070_2719_4C1B_AEEC_317127373409_.wvu.FilterData" localSheetId="0" hidden="1">'План_2014'!$A$14:$GS$598</definedName>
    <definedName name="Z_24A6A7AA_B5A1_4ECD_A5B3_D1C7051F5EF8_.wvu.FilterData" localSheetId="0" hidden="1">'План_2014'!$A$13:$GS$427</definedName>
    <definedName name="Z_24CEE805_D360_4306_AA9D_9574ADACA2B4_.wvu.FilterData" localSheetId="0" hidden="1">'План_2014'!$A$13:$GS$188</definedName>
    <definedName name="Z_25019214_5DB7_4F6A_9B8C_EE3C9E56ABA3_.wvu.FilterData" localSheetId="0" hidden="1">'План_2014'!$A$13:$GS$462</definedName>
    <definedName name="Z_2536DC8E_7BEE_4DE6_BB05_39796BCDC4F1_.wvu.FilterData" localSheetId="0" hidden="1">'План_2014'!$A$14:$GS$509</definedName>
    <definedName name="Z_253F0126_782E_4E43_B836_7DE8B9D10834_.wvu.FilterData" localSheetId="0" hidden="1">'План_2014'!$A$13:$GS$436</definedName>
    <definedName name="Z_255F7EDB_45C1_4270_AF32_FA79C9DEC0CA_.wvu.FilterData" localSheetId="0" hidden="1">'План_2014'!$A$13:$GS$339</definedName>
    <definedName name="Z_2590DF1F_918C_431F_9C1A_55E6AB3A790D_.wvu.FilterData" localSheetId="0" hidden="1">'План_2014'!$A$14:$GS$543</definedName>
    <definedName name="Z_2801777D_4A4D_4725_BCD3_526CF2D5FD93_.wvu.FilterData" localSheetId="0" hidden="1">'План_2014'!$A$13:$GS$200</definedName>
    <definedName name="Z_285EC21A_AA59_4887_B2D3_0FDE766F63D7_.wvu.FilterData" localSheetId="0" hidden="1">'План_2014'!$A$14:$GS$509</definedName>
    <definedName name="Z_288AABB5_BA21_4C57_B74D_069A8039CE3A_.wvu.FilterData" localSheetId="0" hidden="1">'План_2014'!$A$14:$GS$570</definedName>
    <definedName name="Z_28908C42_114B_42C9_A480_0FBFD7000246_.wvu.FilterData" localSheetId="0" hidden="1">'План_2014'!$A$14:$GS$555</definedName>
    <definedName name="Z_2979D753_14F8_4744_BD74_10364F84AE1E_.wvu.FilterData" localSheetId="0" hidden="1">'План_2014'!$A$14:$O$498</definedName>
    <definedName name="Z_29E4FE7C_0EF6_46A4_ABC1_7EF83126DCBA_.wvu.FilterData" localSheetId="0" hidden="1">'План_2014'!$B$52:$O$52</definedName>
    <definedName name="Z_2B139748_389A_4AAF_B736_B67A6DBA75A9_.wvu.FilterData" localSheetId="0" hidden="1">'План_2014'!$A$14:$GS$569</definedName>
    <definedName name="Z_2B1A8750_BB34_43A4_BAE5_0945CBB3856D_.wvu.FilterData" localSheetId="0" hidden="1">'План_2014'!$A$13:$GS$456</definedName>
    <definedName name="Z_2B695484_DD24_4A68_99EE_E8E70967BFDD_.wvu.FilterData" localSheetId="0" hidden="1">'План_2014'!$A$14:$GS$513</definedName>
    <definedName name="Z_2BA55453_06AD_4DA9_94FD_B7E60DF4A340_.wvu.FilterData" localSheetId="0" hidden="1">'План_2014'!$A$14:$GS$527</definedName>
    <definedName name="Z_2BFCA290_773F_409F_80F5_08EB9B83FC60_.wvu.FilterData" localSheetId="0" hidden="1">'План_2014'!$A$14:$GS$604</definedName>
    <definedName name="Z_2C1C391D_8A06_48DA_920D_13EF33B8CF7C_.wvu.FilterData" localSheetId="0" hidden="1">'План_2014'!$A$14:$GS$527</definedName>
    <definedName name="Z_2CDA0ACF_2549_43E7_9B19_2B4FA560C40E_.wvu.FilterData" localSheetId="0" hidden="1">'План_2014'!$A$14:$O$490</definedName>
    <definedName name="Z_2D384245_F5F1_4843_B03D_A09D6C5FB702_.wvu.FilterData" localSheetId="0" hidden="1">'План_2014'!$A$14:$GS$592</definedName>
    <definedName name="Z_2DFCB1CB_21DB_4A3A_8E6F_0F18E174A1F2_.wvu.FilterData" localSheetId="0" hidden="1">'План_2014'!$B$52:$O$52</definedName>
    <definedName name="Z_2E83B591_FD12_43F9_9BFA_7688E69102FF_.wvu.FilterData" localSheetId="0" hidden="1">'План_2014'!$B$52:$O$52</definedName>
    <definedName name="Z_2EB28AD1_3A09_4517_8301_B7F64FA8D2AE_.wvu.FilterData" localSheetId="0" hidden="1">'План_2014'!$A$13:$GS$206</definedName>
    <definedName name="Z_2F424BE6_5EF4_4FCC_BF9B_D426AB20E8FD_.wvu.FilterData" localSheetId="0" hidden="1">'План_2014'!$A$14:$GS$569</definedName>
    <definedName name="Z_2FF48ADE_73C2_4F9A_B89F_A2308D9D0841_.wvu.FilterData" localSheetId="0" hidden="1">'План_2014'!$A$13:$GS$400</definedName>
    <definedName name="Z_30348EEB_F1AA_4257_8B33_D4655AA964BF_.wvu.FilterData" localSheetId="0" hidden="1">'План_2014'!$A$13:$GS$189</definedName>
    <definedName name="Z_328A4EFD_16B4_4659_B58B_1B4EBAFB826D_.wvu.FilterData" localSheetId="0" hidden="1">'План_2014'!$A$14:$GS$510</definedName>
    <definedName name="Z_32B5E168_42C2_40FF_A8C5_75181BB0F529_.wvu.FilterData" localSheetId="0" hidden="1">'План_2014'!$A$13:$GS$397</definedName>
    <definedName name="Z_32B7423E_DFC0_44E6_A38B_1AD5DA75B16F_.wvu.FilterData" localSheetId="0" hidden="1">'План_2014'!$14:$548</definedName>
    <definedName name="Z_33092E1C_F7C2_4FDC_BF37_82FAADE77B07_.wvu.FilterData" localSheetId="0" hidden="1">'План_2014'!$A$13:$GS$420</definedName>
    <definedName name="Z_333CAA53_BE9E_46E5_B489_D5BD32D9D537_.wvu.FilterData" localSheetId="0" hidden="1">'План_2014'!$A$13:$GS$296</definedName>
    <definedName name="Z_336621D5_90BE_4CCF_92E1_52234827B485_.wvu.FilterData" localSheetId="0" hidden="1">'План_2014'!$A$13:$GS$462</definedName>
    <definedName name="Z_3373AD13_9021_4417_9AE5_274C1261A830_.wvu.FilterData" localSheetId="0" hidden="1">'План_2014'!$A$13:$GS$448</definedName>
    <definedName name="Z_3388C839_91E0_43D3_8680_2675ED8B5FE5_.wvu.FilterData" localSheetId="0" hidden="1">'План_2014'!$A$14:$GS$499</definedName>
    <definedName name="Z_33A742ED_F6E1_4573_9F9E_0C92DB8B3283_.wvu.FilterData" localSheetId="0" hidden="1">'План_2014'!$A$14:$GS$532</definedName>
    <definedName name="Z_341B6CDB_E5DC_4BDA_B86A_FC3B49865632_.wvu.FilterData" localSheetId="0" hidden="1">'План_2014'!$A$14:$O$489</definedName>
    <definedName name="Z_34A8B6DA_5170_49A8_B180_6E9797D383FA_.wvu.FilterData" localSheetId="0" hidden="1">'План_2014'!$A$13:$GS$384</definedName>
    <definedName name="Z_34CF9E84_4086_478B_923B_F918AD48A18F_.wvu.FilterData" localSheetId="0" hidden="1">'План_2014'!$B$52:$O$52</definedName>
    <definedName name="Z_34F44BEC_CE61_4B80_83D6_BC59DC3DE356_.wvu.FilterData" localSheetId="0" hidden="1">'План_2014'!$A$14:$GS$571</definedName>
    <definedName name="Z_35C3EC8F_95FC_4A62_9A35_CBFBFBA52A83_.wvu.FilterData" localSheetId="0" hidden="1">'План_2014'!$A$13:$GS$450</definedName>
    <definedName name="Z_35D54D07_8835_47E7_A372_DD92ACE020AD_.wvu.FilterData" localSheetId="0" hidden="1">'План_2014'!$A$14:$GS$548</definedName>
    <definedName name="Z_3605E6AB_1935_4047_B1FC_1DC60D48119D_.wvu.FilterData" localSheetId="0" hidden="1">'План_2014'!$A$13:$GS$362</definedName>
    <definedName name="Z_36526652_9906_40A5_A61B_4F58253BCBE7_.wvu.FilterData" localSheetId="0" hidden="1">'План_2014'!$A$14:$GS$539</definedName>
    <definedName name="Z_367072F4_708A_43C3_9C64_42708F425E7B_.wvu.FilterData" localSheetId="0" hidden="1">'План_2014'!$A$13:$GS$359</definedName>
    <definedName name="Z_36D29505_B4D5_4CEE_8364_A9B79C0A3F12_.wvu.FilterData" localSheetId="0" hidden="1">'План_2014'!$A$14:$O$489</definedName>
    <definedName name="Z_36EAED30_06DF_419B_9EED_50AAEA39E03D_.wvu.FilterData" localSheetId="0" hidden="1">'План_2014'!$A$13:$GS$342</definedName>
    <definedName name="Z_36F82C58_CEF4_4074_884D_FEB9A44018F5_.wvu.FilterData" localSheetId="0" hidden="1">'План_2014'!$A$13:$GS$472</definedName>
    <definedName name="Z_370DFAFB_04FE_45C6_B59F_EFF8B6CA1702_.wvu.FilterData" localSheetId="0" hidden="1">'План_2014'!$A$13:$GS$170</definedName>
    <definedName name="Z_374455BE_192F_4D23_A26D_FAAF5C50B78C_.wvu.FilterData" localSheetId="0" hidden="1">'План_2014'!$A$13:$GS$451</definedName>
    <definedName name="Z_37D2A6C4_D157_4379_8827_12CEBBF9E310_.wvu.FilterData" localSheetId="0" hidden="1">'План_2014'!$A$13:$GS$199</definedName>
    <definedName name="Z_38564C75_3264_4F3C_B945_1CCD9653C958_.wvu.FilterData" localSheetId="0" hidden="1">'План_2014'!$A$13:$GS$359</definedName>
    <definedName name="Z_3915ED91_795E_4CE3_8ACD_4CDB1DE36B33_.wvu.FilterData" localSheetId="0" hidden="1">'План_2014'!$A$13:$GS$199</definedName>
    <definedName name="Z_399207CC_10E4_4487_A891_3C57ED4B85F0_.wvu.FilterData" localSheetId="0" hidden="1">'План_2014'!$A$13:$GS$229</definedName>
    <definedName name="Z_39F90B34_17EC_429C_AD00_203773F8F4F1_.wvu.FilterData" localSheetId="0" hidden="1">'План_2014'!$A$13:$GS$290</definedName>
    <definedName name="Z_3A263912_9DE9_4035_BC09_938208B32408_.wvu.FilterData" localSheetId="0" hidden="1">'План_2014'!$A$13:$GS$232</definedName>
    <definedName name="Z_3A6DD363_7C36_4671_A5E5_244C3B193C2C_.wvu.FilterData" localSheetId="0" hidden="1">'План_2014'!$A$13:$GS$383</definedName>
    <definedName name="Z_3A745E2E_F630_471E_8028_8734A29BC5B5_.wvu.FilterData" localSheetId="0" hidden="1">'План_2014'!$A$14:$GS$561</definedName>
    <definedName name="Z_3B21203B_52BE_4461_BCE8_ED01D8BB1E14_.wvu.FilterData" localSheetId="0" hidden="1">'План_2014'!$A$13:$GS$437</definedName>
    <definedName name="Z_3B3A3267_E4D6_4FBF_92C6_4C95F88C7B85_.wvu.FilterData" localSheetId="0" hidden="1">'План_2014'!$A$13:$GS$442</definedName>
    <definedName name="Z_3BFCB42D_9911_4B65_ACC6_40525353ED7A_.wvu.FilterData" localSheetId="0" hidden="1">'План_2014'!$A$14:$GS$533</definedName>
    <definedName name="Z_3C1B8B91_5922_42BE_B7DB_CD051BE5AF46_.wvu.FilterData" localSheetId="0" hidden="1">'План_2014'!$A$14:$O$485</definedName>
    <definedName name="Z_3C2D1C04_E33D_4CF4_85FF_14FF3D80EE8B_.wvu.FilterData" localSheetId="0" hidden="1">'План_2014'!$A$14:$GS$609</definedName>
    <definedName name="Z_3C8AB1BA_F7B7_4D61_BAEB_0138B58C13C2_.wvu.FilterData" localSheetId="0" hidden="1">'План_2014'!$A$13:$GS$446</definedName>
    <definedName name="Z_3C8B0CF4_928E_46F6_8F89_92B0E8BB12B1_.wvu.FilterData" localSheetId="0" hidden="1">'План_2014'!$A$13:$GS$447</definedName>
    <definedName name="Z_3CCF90C7_6B1D_455B_9E4C_A1471A62C0EC_.wvu.FilterData" localSheetId="0" hidden="1">'План_2014'!$A$14:$O$489</definedName>
    <definedName name="Z_3CDD1E6A_300F_4616_8775_CF2628EF14BC_.wvu.FilterData" localSheetId="0" hidden="1">'План_2014'!$13:$382</definedName>
    <definedName name="Z_3CEC746E_3AF1_4DF2_8DE7_5065AA5BBA85_.wvu.FilterData" localSheetId="0" hidden="1">'План_2014'!$A$13:$GS$449</definedName>
    <definedName name="Z_3D30A852_0458_4921_A7C8_66651F455FB4_.wvu.FilterData" localSheetId="0" hidden="1">'План_2014'!$A$13:$GS$202</definedName>
    <definedName name="Z_3D3D4DDC_8684_4531_A6AC_446A682605B0_.wvu.FilterData" localSheetId="0" hidden="1">'План_2014'!$A$13:$GS$313</definedName>
    <definedName name="Z_3D73ED4D_4EA3_4ACC_AA2F_34885A443238_.wvu.FilterData" localSheetId="0" hidden="1">'План_2014'!$A$14:$O$455</definedName>
    <definedName name="Z_3DB11C75_B249_4887_89E2_13F341D9A3D3_.wvu.FilterData" localSheetId="0" hidden="1">'План_2014'!$A$13:$GS$452</definedName>
    <definedName name="Z_3DBDA04C_6CAF_45F5_8D8C_FC19F81BDA33_.wvu.FilterData" localSheetId="0" hidden="1">'План_2014'!$A$13:$GS$426</definedName>
    <definedName name="Z_3E49E6A5_A0A3_4B98_A555_383414D72F13_.wvu.Cols" localSheetId="0" hidden="1">'План_2014'!#REF!,'План_2014'!#REF!,'План_2014'!$N:$N,'План_2014'!#REF!</definedName>
    <definedName name="Z_3E49E6A5_A0A3_4B98_A555_383414D72F13_.wvu.FilterData" localSheetId="0" hidden="1">'План_2014'!$A$52:$O$105</definedName>
    <definedName name="Z_3E51D922_86E0_4CE8_814C_4C72542D9CF7_.wvu.FilterData" localSheetId="0" hidden="1">'План_2014'!$A$13:$GS$366</definedName>
    <definedName name="Z_3EB8EF9D_CD3D_4AE7_BE5B_89E60E114C38_.wvu.FilterData" localSheetId="0" hidden="1">'План_2014'!$A$13:$GS$456</definedName>
    <definedName name="Z_3F367732_77B6_420C_8168_4A498B9E7AD5_.wvu.FilterData" localSheetId="0" hidden="1">'План_2014'!$A$14:$O$493</definedName>
    <definedName name="Z_3F81282B_5147_4597_9875_D3D7A0439060_.wvu.FilterData" localSheetId="0" hidden="1">'План_2014'!$A$14:$GS$609</definedName>
    <definedName name="Z_3FC35386_6D1F_4FA0_B1CC_4E74B8B58A3C_.wvu.FilterData" localSheetId="0" hidden="1">'План_2014'!$A$14:$GS$609</definedName>
    <definedName name="Z_3FDC3FAB_7914_40FB_891D_25B31160E53F_.wvu.FilterData" localSheetId="0" hidden="1">'План_2014'!$A$14:$GS$543</definedName>
    <definedName name="Z_3FE1344B_D72C_4A19_AB75_4690FA6A0325_.wvu.FilterData" localSheetId="0" hidden="1">'План_2014'!$A$13:$GS$199</definedName>
    <definedName name="Z_40F09B28_0181_42F8_8D85_131E5BA432CC_.wvu.FilterData" localSheetId="0" hidden="1">'План_2014'!$A$14:$GS$582</definedName>
    <definedName name="Z_4116E6AC_3661_46A8_B70F_B554AABD5059_.wvu.FilterData" localSheetId="0" hidden="1">'План_2014'!$A$13:$GS$459</definedName>
    <definedName name="Z_4119F070_2FA4_40A5_B4E2_3E9A3D3081ED_.wvu.FilterData" localSheetId="0" hidden="1">'План_2014'!$A$13:$GS$205</definedName>
    <definedName name="Z_41805D43_F235_4418_BAB3_E3813EB861ED_.wvu.FilterData" localSheetId="0" hidden="1">'План_2014'!$A$14:$GS$539</definedName>
    <definedName name="Z_41932D59_D8B6_4306_936B_8F111C660CAC_.wvu.FilterData" localSheetId="0" hidden="1">'План_2014'!$A$13:$GS$338</definedName>
    <definedName name="Z_41AFA760_C547_40DA_A0B2_CF9198440E7B_.wvu.FilterData" localSheetId="0" hidden="1">'План_2014'!$A$14:$GS$539</definedName>
    <definedName name="Z_426686B7_022D_4594_9CA9_7DA790D605E9_.wvu.FilterData" localSheetId="0" hidden="1">'План_2014'!$A$14:$GS$512</definedName>
    <definedName name="Z_427F232E_2C2B_4B73_B1B2_B587ABE87D23_.wvu.FilterData" localSheetId="0" hidden="1">'План_2014'!$A$14:$O$475</definedName>
    <definedName name="Z_42CDF221_5D56_486E_9649_2A7E2587C0B7_.wvu.FilterData" localSheetId="0" hidden="1">'План_2014'!$A$13:$GS$330</definedName>
    <definedName name="Z_43B9492B_4F30_4254_B7F1_8099FC40C7C1_.wvu.FilterData" localSheetId="0" hidden="1">'План_2014'!$A$13:$GS$338</definedName>
    <definedName name="Z_44A1E4F8_4FC0_48D1_BEA9_817AC8E3EA86_.wvu.FilterData" localSheetId="0" hidden="1">'План_2014'!$A$14:$GS$509</definedName>
    <definedName name="Z_45011AE3_0526_4853_9DA6_94B2A159C5EE_.wvu.FilterData" localSheetId="0" hidden="1">'План_2014'!$A$14:$GS$571</definedName>
    <definedName name="Z_450A8E1C_3BE2_4B00_909E_353F36CA082E_.wvu.FilterData" localSheetId="0" hidden="1">'План_2014'!$A$13:$GS$449</definedName>
    <definedName name="Z_455456F5_38B4_4844_998D_DEA338C4FE18_.wvu.FilterData" localSheetId="0" hidden="1">'План_2014'!$A$13:$GS$233</definedName>
    <definedName name="Z_4554CA2B_92FB_4927_84AB_BAC5AEAD42C1_.wvu.FilterData" localSheetId="0" hidden="1">'План_2014'!$A$13:$GS$230</definedName>
    <definedName name="Z_458D3D16_C125_4C1A_9818_28EFBAD46DA1_.wvu.FilterData" localSheetId="0" hidden="1">'План_2014'!$A$14:$GS$572</definedName>
    <definedName name="Z_4592E736_226E_4171_A9C1_1BB1E26081D0_.wvu.FilterData" localSheetId="0" hidden="1">'План_2014'!$A$14:$GS$561</definedName>
    <definedName name="Z_45B7B338_ADC9_4001_9236_BCC51AEDDD80_.wvu.FilterData" localSheetId="0" hidden="1">'План_2014'!$A$14:$GS$555</definedName>
    <definedName name="Z_45CFC8F6_7F29_4F1C_93E5_209348A10F99_.wvu.FilterData" localSheetId="0" hidden="1">'План_2014'!$A$14:$GS$568</definedName>
    <definedName name="Z_460749F6_0F5B_4718_9FB0_CA3922355247_.wvu.FilterData" localSheetId="0" hidden="1">'План_2014'!$14:$606</definedName>
    <definedName name="Z_463D8C3E_D30D_4C7A_AE53_20D647B71949_.wvu.FilterData" localSheetId="0" hidden="1">'План_2014'!$A$14:$O$496</definedName>
    <definedName name="Z_4696DFCD_59A2_4E13_973A_D34955A3958A_.wvu.FilterData" localSheetId="0" hidden="1">'План_2014'!$A$14:$GS$512</definedName>
    <definedName name="Z_4698C61B_61DA_464F_BA5B_0A384B1BF73F_.wvu.FilterData" localSheetId="0" hidden="1">'План_2014'!$A$13:$GS$185</definedName>
    <definedName name="Z_46AC0E33_032D_464B_BD69_63D1476AD13F_.wvu.FilterData" localSheetId="0" hidden="1">'План_2014'!$A$14:$GS$568</definedName>
    <definedName name="Z_46E25AD1_5ECA_4A7C_AD57_66D1F54EEF68_.wvu.FilterData" localSheetId="0" hidden="1">'План_2014'!$B$52:$O$52</definedName>
    <definedName name="Z_4744C7B6_1A6F_4DD6_B090_9F86234D22C8_.wvu.FilterData" localSheetId="0" hidden="1">'План_2014'!$A$13:$GS$191</definedName>
    <definedName name="Z_475FB61E_469F_4BD8_BC1D_CB32E7D82EDB_.wvu.FilterData" localSheetId="0" hidden="1">'План_2014'!$A$13:$GS$360</definedName>
    <definedName name="Z_48141ACC_C66E_42FE_9D4F_91224D0ECA32_.wvu.FilterData" localSheetId="0" hidden="1">'План_2014'!$A$13:$GS$385</definedName>
    <definedName name="Z_4850DC75_0CF6_471E_A8C3_1997368963F9_.wvu.FilterData" localSheetId="0" hidden="1">'План_2014'!$A$14:$GS$572</definedName>
    <definedName name="Z_48DEDF78_EB49_403B_A6C3_B20B9C5D63DF_.wvu.FilterData" localSheetId="0" hidden="1">'План_2014'!$A$14:$GS$512</definedName>
    <definedName name="Z_4967E49B_75DB_4D91_A221_621D6A555652_.wvu.FilterData" localSheetId="0" hidden="1">'План_2014'!$A$14:$GS$510</definedName>
    <definedName name="Z_4990DBE2_182F_49E7_BC79_221DA6CDC322_.wvu.FilterData" localSheetId="0" hidden="1">'План_2014'!$A$14:$GS$519</definedName>
    <definedName name="Z_499D14F2_4521_479F_9216_F620A4E603D1_.wvu.FilterData" localSheetId="0" hidden="1">'План_2014'!$A$13:$GS$386</definedName>
    <definedName name="Z_4A002F51_632F_4067_8BAB_1DCF9FD3E66A_.wvu.FilterData" localSheetId="0" hidden="1">'План_2014'!$A$14:$O$490</definedName>
    <definedName name="Z_4A9160C9_2DBB_40D5_AFDA_02151179683B_.wvu.FilterData" localSheetId="0" hidden="1">'План_2014'!$A$14:$GS$550</definedName>
    <definedName name="Z_4AEA25FD_5B1F_45E3_BBBF_20DA4658865F_.wvu.FilterData" localSheetId="0" hidden="1">'План_2014'!$A$14:$O$473</definedName>
    <definedName name="Z_4B0A780F_04FF_4415_A479_C2FF897F44DA_.wvu.FilterData" localSheetId="0" hidden="1">'План_2014'!$A$14:$GS$568</definedName>
    <definedName name="Z_4B2B354E_56BB_4089_BBD9_D04B625CFD56_.wvu.FilterData" localSheetId="0" hidden="1">'План_2014'!$A$13:$GS$205</definedName>
    <definedName name="Z_4B35146D_9EC6_435F_ADD0_84C5632E0795_.wvu.FilterData" localSheetId="0" hidden="1">'План_2014'!$A$13:$GS$169</definedName>
    <definedName name="Z_4B3E67DF_B605_4D8A_894E_D9A0D269DABF_.wvu.FilterData" localSheetId="0" hidden="1">'План_2014'!$B$52:$O$52</definedName>
    <definedName name="Z_4B6A73AF_2E89_4972_8042_E0B3F98643FA_.wvu.FilterData" localSheetId="0" hidden="1">'План_2014'!$A$13:$GS$359</definedName>
    <definedName name="Z_4B743802_C2F0_496B_B854_929CD38E04CE_.wvu.FilterData" localSheetId="0" hidden="1">'План_2014'!$A$13:$GS$397</definedName>
    <definedName name="Z_4C23B345_480D_4221_AB4A_1F61CC4514F0_.wvu.FilterData" localSheetId="0" hidden="1">'План_2014'!$A$13:$GS$427</definedName>
    <definedName name="Z_4C471CF8_9DA7_4691_BB0C_C1EA22D7EBEF_.wvu.FilterData" localSheetId="0" hidden="1">'План_2014'!$A$13:$GS$427</definedName>
    <definedName name="Z_4CB17460_44E7_46F7_A4BA_AFCC9E238EEA_.wvu.FilterData" localSheetId="0" hidden="1">'План_2014'!$A$13:$GS$474</definedName>
    <definedName name="Z_4CBEBAC2_03F0_4D75_BD3C_D4E26ACBE5C2_.wvu.FilterData" localSheetId="0" hidden="1">'План_2014'!$A$14:$GS$571</definedName>
    <definedName name="Z_4CEE3C3B_D337_421C_93DC_A3E53CA3B56C_.wvu.FilterData" localSheetId="0" hidden="1">'План_2014'!$A$14:$O$609</definedName>
    <definedName name="Z_4D0A4121_DA00_418C_A339_CEF090D95D60_.wvu.FilterData" localSheetId="0" hidden="1">'План_2014'!$A$13:$GS$461</definedName>
    <definedName name="Z_4D3134FB_3012_48FF_BCB1_2DA3F714FCAF_.wvu.FilterData" localSheetId="0" hidden="1">'План_2014'!$A$14:$GS$562</definedName>
    <definedName name="Z_4D57ABF5_17B0_4B99_9620_7ECEE5FE694B_.wvu.FilterData" localSheetId="0" hidden="1">'План_2014'!$A$14:$GS$520</definedName>
    <definedName name="Z_4D596610_13A0_428A_AB77_FAE436BE381E_.wvu.FilterData" localSheetId="0" hidden="1">'План_2014'!$A$14:$GS$556</definedName>
    <definedName name="Z_4E0AB285_B4AC_44CD_AE80_A9307D133932_.wvu.FilterData" localSheetId="0" hidden="1">'План_2014'!$A$14:$O$480</definedName>
    <definedName name="Z_4E620392_0557_4280_93C5_3E75C2022797_.wvu.FilterData" localSheetId="0" hidden="1">'План_2014'!$A$13:$GS$205</definedName>
    <definedName name="Z_4EA04A04_38F4_4E53_8BA3_5F3F1BBEC09A_.wvu.FilterData" localSheetId="0" hidden="1">'План_2014'!$A$14:$GS$533</definedName>
    <definedName name="Z_4EC44BD4_6CAD_4052_B06E_9BBD0A89373D_.wvu.FilterData" localSheetId="0" hidden="1">'План_2014'!$A$13:$GS$452</definedName>
    <definedName name="Z_4F9152F6_5240_4DD5_9B2F_81697CDA9BBA_.wvu.FilterData" localSheetId="0" hidden="1">'План_2014'!$A$13:$GS$208</definedName>
    <definedName name="Z_4F98B34F_7424_45D0_80BA_8DCA1FE0B4B9_.wvu.FilterData" localSheetId="0" hidden="1">'План_2014'!$A$13:$GS$359</definedName>
    <definedName name="Z_4FD3B11C_D0E6_44B2_9D5A_560427265F51_.wvu.FilterData" localSheetId="0" hidden="1">'План_2014'!$A$14:$GS$527</definedName>
    <definedName name="Z_501CA4AF_72D5_48C5_8C98_9817F4B94D4D_.wvu.FilterData" localSheetId="0" hidden="1">'План_2014'!$A$13:$GS$205</definedName>
    <definedName name="Z_5026B2D0_689A_4EE7_A084_7CF498915EDC_.wvu.FilterData" localSheetId="0" hidden="1">'План_2014'!$14:$578</definedName>
    <definedName name="Z_5031CB77_074A_4F01_9F48_5DF9BE2AF211_.wvu.FilterData" localSheetId="0" hidden="1">'План_2014'!$A$14:$GS$565</definedName>
    <definedName name="Z_5079FE4D_223E_4195_8460_B2606B519CCA_.wvu.FilterData" localSheetId="0" hidden="1">'План_2014'!$A$13:$GS$254</definedName>
    <definedName name="Z_5081C6EC_7EB0_497E_B62E_1EF43EA05FD5_.wvu.FilterData" localSheetId="0" hidden="1">'План_2014'!$A$13:$GS$427</definedName>
    <definedName name="Z_510A4AF0_83C6_4F81_B5DD_8F5E9B41CD94_.wvu.FilterData" localSheetId="0" hidden="1">'План_2014'!$A$14:$GS$539</definedName>
    <definedName name="Z_519EF013_BF01_45A9_9605_D8B3BE907C9E_.wvu.FilterData" localSheetId="0" hidden="1">'План_2014'!$A$14:$GS$607</definedName>
    <definedName name="Z_51B944A9_75E0_4A88_8628_11A44DB6B5E9_.wvu.FilterData" localSheetId="0" hidden="1">'План_2014'!$A$13:$GS$384</definedName>
    <definedName name="Z_51EC038D_C0B1_4C51_ACB7_7AE96DDB2C1C_.wvu.FilterData" localSheetId="0" hidden="1">'План_2014'!$A$13:$GS$427</definedName>
    <definedName name="Z_52403EA7_55E3_4B4A_9277_BA9F89DE4483_.wvu.FilterData" localSheetId="0" hidden="1">'План_2014'!$A$13:$GS$171</definedName>
    <definedName name="Z_5248A25A_8EAC_42CB_A2B0_20975629BD63_.wvu.FilterData" localSheetId="0" hidden="1">'План_2014'!$A$13:$GS$386</definedName>
    <definedName name="Z_524AFEAA_6372_4937_865C_935249F7E52C_.wvu.FilterData" localSheetId="0" hidden="1">'План_2014'!$A$14:$GS$561</definedName>
    <definedName name="Z_5260D96E_4176_4AAE_8633_632BAA20CF21_.wvu.FilterData" localSheetId="0" hidden="1">'План_2014'!$A$14:$GS$520</definedName>
    <definedName name="Z_5276E746_A1DE_4170_85D3_C7EED3CA82FA_.wvu.FilterData" localSheetId="0" hidden="1">'План_2014'!$A$13:$GS$457</definedName>
    <definedName name="Z_535B6199_B63A_4F90_8CB1_B6B12CE018BE_.wvu.FilterData" localSheetId="0" hidden="1">'План_2014'!$A$14:$GS$503</definedName>
    <definedName name="Z_542D93FC_BD1D_4ADF_BC86_68EC51BC0171_.wvu.FilterData" localSheetId="0" hidden="1">'План_2014'!$A$13:$GS$452</definedName>
    <definedName name="Z_54396734_A6C1_49D0_9443_12F54ECF51A5_.wvu.FilterData" localSheetId="0" hidden="1">'План_2014'!$A$14:$GS$606</definedName>
    <definedName name="Z_545AAEA1_AD8D_4A03_B104_D0D106457405_.wvu.FilterData" localSheetId="0" hidden="1">'План_2014'!$A$14:$O$489</definedName>
    <definedName name="Z_54B04A31_9812_49F1_B850_9799FE94B39A_.wvu.FilterData" localSheetId="0" hidden="1">'План_2014'!$A$13:$GS$185</definedName>
    <definedName name="Z_54D053CC_8030_40DB_A81D_25A55E5BE95D_.wvu.FilterData" localSheetId="0" hidden="1">'План_2014'!$A$14:$O$489</definedName>
    <definedName name="Z_54EB4480_FF2A_4688_B0E9_B8D398C9095A_.wvu.FilterData" localSheetId="0" hidden="1">'План_2014'!$A$14:$O$485</definedName>
    <definedName name="Z_5508AC37_DB41_4D67_97C2_5235F2B50467_.wvu.FilterData" localSheetId="0" hidden="1">'План_2014'!$A$13:$GS$193</definedName>
    <definedName name="Z_558675BA_A07C_41B4_9FD3_51A2229713D9_.wvu.FilterData" localSheetId="0" hidden="1">'План_2014'!$A$14:$O$609</definedName>
    <definedName name="Z_56287D91_0B9F_42B9_ADCC_65B048867FE8_.wvu.FilterData" localSheetId="0" hidden="1">'План_2014'!$A$13:$GS$185</definedName>
    <definedName name="Z_56385B38_05B5_4CB2_99D3_708DA0E7065D_.wvu.FilterData" localSheetId="0" hidden="1">'План_2014'!$A$13:$GS$238</definedName>
    <definedName name="Z_565841F3_4D43_46BF_846A_BCFB4DAAB04E_.wvu.FilterData" localSheetId="0" hidden="1">'План_2014'!$A$13:$GS$206</definedName>
    <definedName name="Z_567015E1_3632_4FB5_A89E_51A913ADB17C_.wvu.FilterData" localSheetId="0" hidden="1">'План_2014'!$A$13:$GS$359</definedName>
    <definedName name="Z_567A3A45_8961_4C96_BA59_DC6CAE8B4C9E_.wvu.FilterData" localSheetId="0" hidden="1">'План_2014'!$A$13:$GS$199</definedName>
    <definedName name="Z_5693CEDC_0201_4EBA_9712_8E4D0DEEB47D_.wvu.FilterData" localSheetId="0" hidden="1">'План_2014'!$A$13:$GS$338</definedName>
    <definedName name="Z_5708FC8D_C1A8_4F66_B626_8BDC6FE27689_.wvu.FilterData" localSheetId="0" hidden="1">'План_2014'!$A$14:$GS$500</definedName>
    <definedName name="Z_572A5936_6EEF_4363_809E_3CA20F214D9F_.wvu.FilterData" localSheetId="0" hidden="1">'План_2014'!$A$14:$GS$534</definedName>
    <definedName name="Z_573003B4_AADB_4B92_A203_ED886C8185D0_.wvu.FilterData" localSheetId="0" hidden="1">'План_2014'!$A$14:$GS$575</definedName>
    <definedName name="Z_573CD97A_AA6E_4A5B_ADFE_798E7F3F037E_.wvu.FilterData" localSheetId="0" hidden="1">'План_2014'!$A$13:$GS$475</definedName>
    <definedName name="Z_57437E72_CF2E_40A5_879E_CB54F250FBF4_.wvu.FilterData" localSheetId="0" hidden="1">'План_2014'!$A$13:$GS$473</definedName>
    <definedName name="Z_57925791_1D89_4477_938E_D30E497A2596_.wvu.FilterData" localSheetId="0" hidden="1">'План_2014'!$A$14:$GS$607</definedName>
    <definedName name="Z_57ABAC75_4D83_4577_A40C_A6E7B4AA9383_.wvu.FilterData" localSheetId="0" hidden="1">'План_2014'!$A$13:$GS$461</definedName>
    <definedName name="Z_57B6E780_0C2A_4D17_BD19_345A7DA1EBCF_.wvu.FilterData" localSheetId="0" hidden="1">'План_2014'!$A$14:$O$493</definedName>
    <definedName name="Z_58337E77_90B0_4821_9B0C_93CEDEB92440_.wvu.FilterData" localSheetId="0" hidden="1">'План_2014'!$A$13:$GS$205</definedName>
    <definedName name="Z_587F0C47_F819_448A_9DE2_0933619B91C0_.wvu.FilterData" localSheetId="0" hidden="1">'План_2014'!$A$14:$GS$508</definedName>
    <definedName name="Z_58FFEC93_0277_4C07_ABCD_DCE3C8FADED9_.wvu.FilterData" localSheetId="0" hidden="1">'План_2014'!$A$14:$O$499</definedName>
    <definedName name="Z_59B84007_24FF_40E4_AF20_BECBF66AC6B4_.wvu.FilterData" localSheetId="0" hidden="1">'План_2014'!$B$52:$O$52</definedName>
    <definedName name="Z_59C2A340_706E_409F_ABD0_F7300779CFE6_.wvu.FilterData" localSheetId="0" hidden="1">'План_2014'!$A$14:$O$485</definedName>
    <definedName name="Z_5A4D6F85_668C_4D3F_9D04_63A248FA9021_.wvu.FilterData" localSheetId="0" hidden="1">'План_2014'!$A$14:$O$490</definedName>
    <definedName name="Z_5A97C38E_162B_4BF1_B077_789694EE083A_.wvu.FilterData" localSheetId="0" hidden="1">'План_2014'!$A$14:$O$493</definedName>
    <definedName name="Z_5AB4C95D_0C80_49AF_8183_709794B34D3D_.wvu.FilterData" localSheetId="0" hidden="1">'План_2014'!$A$13:$GS$223</definedName>
    <definedName name="Z_5AE90F93_6AB0_4717_AFC3_0500A6F108C9_.wvu.FilterData" localSheetId="0" hidden="1">'План_2014'!$A$13:$GS$185</definedName>
    <definedName name="Z_5AFCF51C_666C_42E1_9191_32938D8D874D_.wvu.FilterData" localSheetId="0" hidden="1">'План_2014'!$A$13:$GS$338</definedName>
    <definedName name="Z_5B2A8E45_0BC6_4650_A603_E8E5154089CD_.wvu.FilterData" localSheetId="0" hidden="1">'План_2014'!$A$13:$GS$205</definedName>
    <definedName name="Z_5B48A29F_4653_4AD2_A254_F05CCA3B54E6_.wvu.FilterData" localSheetId="0" hidden="1">'План_2014'!$14:$555</definedName>
    <definedName name="Z_5B528CC0_E17B_4A87_ADB0_51FAB030271D_.wvu.FilterData" localSheetId="0" hidden="1">'План_2014'!$A$14:$GS$533</definedName>
    <definedName name="Z_5B6B4F4C_3428_487F_90E6_49985364A223_.wvu.FilterData" localSheetId="0" hidden="1">'План_2014'!$A$14:$GS$504</definedName>
    <definedName name="Z_5BC6867C_43A4_4457_86D5_07CB00B768C0_.wvu.FilterData" localSheetId="0" hidden="1">'План_2014'!$A$14:$GS$585</definedName>
    <definedName name="Z_5C12C92C_3499_472A_BDD8_84C07323E26F_.wvu.FilterData" localSheetId="0" hidden="1">'План_2014'!$A$13:$GS$419</definedName>
    <definedName name="Z_5D0224FD_326E_4B43_8CF2_5E72024AD36A_.wvu.FilterData" localSheetId="0" hidden="1">'План_2014'!$A$14:$GS$543</definedName>
    <definedName name="Z_5D51BFA6_E3AF_47DC_BCEC_73AAC3CB0C66_.wvu.FilterData" localSheetId="0" hidden="1">'План_2014'!$A$14:$GS$677</definedName>
    <definedName name="Z_5D6F3636_434C_4E33_8A80_3B7B2F844ABC_.wvu.FilterData" localSheetId="0" hidden="1">'План_2014'!$A$14:$GS$552</definedName>
    <definedName name="Z_5D71638D_A82D_43B0_855F_D77ADE89ABAA_.wvu.FilterData" localSheetId="0" hidden="1">'План_2014'!$A$13:$GS$339</definedName>
    <definedName name="Z_5DBED73F_8701_4BD2_AD0A_4D8908DD3B66_.wvu.FilterData" localSheetId="0" hidden="1">'План_2014'!$A$14:$GS$557</definedName>
    <definedName name="Z_5DC8BEC0_8F59_4E2F_AD51_5B71D9BB31BF_.wvu.FilterData" localSheetId="0" hidden="1">'План_2014'!$A$13:$GS$205</definedName>
    <definedName name="Z_5DE94FC0_7F67_4D83_BEC2_F21A9B0ED45E_.wvu.FilterData" localSheetId="0" hidden="1">'План_2014'!$A$14:$GS$607</definedName>
    <definedName name="Z_5F60D443_B36D_4664_8AB3_AEC203854CC9_.wvu.FilterData" localSheetId="0" hidden="1">'План_2014'!$A$14:$GS$584</definedName>
    <definedName name="Z_603C85CC_5766_47EE_AC88_25AA247EA899_.wvu.FilterData" localSheetId="0" hidden="1">'План_2014'!$14:$557</definedName>
    <definedName name="Z_603CBAF4_E733_43BB_A0BF_51E8F4A571C7_.wvu.FilterData" localSheetId="0" hidden="1">'План_2014'!$A$14:$O$462</definedName>
    <definedName name="Z_60CAE0D1_2B31_48D4_8286_0D84885CE6B0_.wvu.FilterData" localSheetId="0" hidden="1">'План_2014'!$A$14:$O$479</definedName>
    <definedName name="Z_60F69659_78E8_41F3_BF04_A7F3AD40D01B_.wvu.FilterData" localSheetId="0" hidden="1">'План_2014'!$A$13:$GS$199</definedName>
    <definedName name="Z_61A6E952_B167_4CA7_A4A6_0B7A6ED096DE_.wvu.FilterData" localSheetId="0" hidden="1">'План_2014'!$A$14:$GS$564</definedName>
    <definedName name="Z_62360A71_A651_48FE_BBEB_44A2FB258299_.wvu.FilterData" localSheetId="0" hidden="1">'План_2014'!$A$13:$GS$219</definedName>
    <definedName name="Z_62EE13AE_E6F7_4FEF_8759_B83178716813_.wvu.FilterData" localSheetId="0" hidden="1">'План_2014'!$A$14:$GS$581</definedName>
    <definedName name="Z_6349E517_73C7_47C4_9027_C7F4A4FDCC7D_.wvu.FilterData" localSheetId="0" hidden="1">'План_2014'!$14:$579</definedName>
    <definedName name="Z_635EA651_B844_41A0_9E0B_54D0DECF4D89_.wvu.FilterData" localSheetId="0" hidden="1">'План_2014'!$A$14:$GS$534</definedName>
    <definedName name="Z_639B7FD8_266E_47D3_8B43_6FB14D16B920_.wvu.FilterData" localSheetId="0" hidden="1">'План_2014'!$A$14:$O$609</definedName>
    <definedName name="Z_63BFCD1B_F96A_4620_942E_54F774B7ECD9_.wvu.FilterData" localSheetId="0" hidden="1">'План_2014'!$A$14:$GS$543</definedName>
    <definedName name="Z_63DB4788_B111_4CAE_9D70_2C2AB7C20677_.wvu.FilterData" localSheetId="0" hidden="1">'План_2014'!$A$14:$GS$507</definedName>
    <definedName name="Z_63E216C7_9BE8_4343_A3EE_CB353E361160_.wvu.FilterData" localSheetId="0" hidden="1">'План_2014'!$A$13:$GS$290</definedName>
    <definedName name="Z_64386FEE_ACA9_472E_9877_90065A257D8E_.wvu.FilterData" localSheetId="0" hidden="1">'План_2014'!$A$14:$O$485</definedName>
    <definedName name="Z_643CE251_C474_4F2F_BB2B_C9FE3B94B205_.wvu.FilterData" localSheetId="0" hidden="1">'План_2014'!$A$13:$GS$238</definedName>
    <definedName name="Z_64486EAD_FD89_4F41_9080_A94E44D4F5DA_.wvu.FilterData" localSheetId="0" hidden="1">'План_2014'!$B$52:$O$52</definedName>
    <definedName name="Z_645E5133_CB74_4D30_91ED_7BA39C9E882D_.wvu.FilterData" localSheetId="0" hidden="1">'План_2014'!$A$13:$GS$403</definedName>
    <definedName name="Z_6473DEF4_C0CF_424C_A40B_E7DC9800B428_.wvu.FilterData" localSheetId="0" hidden="1">'План_2014'!$A$13:$GS$283</definedName>
    <definedName name="Z_64F27645_3B72_4018_8D0B_1C567A7BB9C9_.wvu.FilterData" localSheetId="0" hidden="1">'План_2014'!$A$13:$GS$387</definedName>
    <definedName name="Z_65367B63_8BC6_4C06_9B94_0F8AB689D0A3_.wvu.FilterData" localSheetId="0" hidden="1">'План_2014'!$A$13:$GS$208</definedName>
    <definedName name="Z_656D7712_C8CE_42D9_A577_CFA3E520D162_.wvu.FilterData" localSheetId="0" hidden="1">'План_2014'!$A$14:$O$490</definedName>
    <definedName name="Z_65789F4A_385B_45E8_B07E_7B615A8AF8D7_.wvu.FilterData" localSheetId="0" hidden="1">'План_2014'!$A$14:$O$606</definedName>
    <definedName name="Z_65F231DC_0B79_4306_AAC8_FF1F65D263AF_.wvu.FilterData" localSheetId="0" hidden="1">'План_2014'!$A$13:$GS$218</definedName>
    <definedName name="Z_662150DB_3C36_412E_8271_4C9F245F76B1_.wvu.FilterData" localSheetId="0" hidden="1">'План_2014'!$A$14:$GS$609</definedName>
    <definedName name="Z_66A69DCA_A8F2_4CA3_85CB_E9A8CCDCC993_.wvu.FilterData" localSheetId="0" hidden="1">'План_2014'!$A$13:$GS$427</definedName>
    <definedName name="Z_66B9F9B3_1397_4A5D_B1A3_25226396A793_.wvu.FilterData" localSheetId="0" hidden="1">'План_2014'!$A$14:$O$475</definedName>
    <definedName name="Z_66E88FF4_DE9D_40A8_BC1D_AA141D1D171C_.wvu.FilterData" localSheetId="0" hidden="1">'План_2014'!$A$14:$GS$503</definedName>
    <definedName name="Z_66FDAC49_D425_4BDB_B52F_7ED56F2406FE_.wvu.FilterData" localSheetId="0" hidden="1">'План_2014'!$A$13:$GS$338</definedName>
    <definedName name="Z_6789FCC1_CA0B_4882_BC29_66DC66A4B159_.wvu.FilterData" localSheetId="0" hidden="1">'План_2014'!$A$13:$GS$407</definedName>
    <definedName name="Z_678E86EB_9E94_4CB0_A387_21D3B75D6BAE_.wvu.FilterData" localSheetId="0" hidden="1">'План_2014'!$A$13:$GS$339</definedName>
    <definedName name="Z_67F163DC_86E2_45A9_8DBC_161F72ECCEF1_.wvu.FilterData" localSheetId="0" hidden="1">'План_2014'!$A$14:$O$480</definedName>
    <definedName name="Z_680B85FD_2F62_42AF_A6F5_47B619BB4622_.wvu.FilterData" localSheetId="0" hidden="1">'План_2014'!$A$13:$GS$383</definedName>
    <definedName name="Z_6921674E_86FF_430C_9A37_F02133B8233D_.wvu.FilterData" localSheetId="0" hidden="1">'План_2014'!$A$13:$GS$400</definedName>
    <definedName name="Z_69609A8F_F403_4750_93FD_EBFCD93E4A3E_.wvu.FilterData" localSheetId="0" hidden="1">'План_2014'!$A$13:$GS$387</definedName>
    <definedName name="Z_697635A4_4CA3_40C2_AF06_4EAAF565F0FE_.wvu.FilterData" localSheetId="0" hidden="1">'План_2014'!$A$14:$O$609</definedName>
    <definedName name="Z_6A1D4FC2_DCC5_4B20_B696_3186EFB7E1F1_.wvu.FilterData" localSheetId="0" hidden="1">'План_2014'!$A$14:$GS$513</definedName>
    <definedName name="Z_6A305148_757A_4E6E_A1C8_46B9B6F6205E_.wvu.FilterData" localSheetId="0" hidden="1">'План_2014'!$A$13:$GS$285</definedName>
    <definedName name="Z_6A7B7E04_3CB5_48AB_9B2E_C4CBC7F5F308_.wvu.FilterData" localSheetId="0" hidden="1">'План_2014'!$A$13:$GS$359</definedName>
    <definedName name="Z_6A9756A5_9801_43AF_A736_160809D93D0C_.wvu.FilterData" localSheetId="0" hidden="1">'План_2014'!$A$13:$GS$202</definedName>
    <definedName name="Z_6AC062ED_D7C9_434A_B3C6_38615BA90E6C_.wvu.FilterData" localSheetId="0" hidden="1">'План_2014'!$B$52:$O$52</definedName>
    <definedName name="Z_6AC150C2_D379_4447_BBA8_7E7DC9967558_.wvu.FilterData" localSheetId="0" hidden="1">'План_2014'!$A$13:$GS$339</definedName>
    <definedName name="Z_6AFD313E_F762_43E7_9D51_AB73765C9E97_.wvu.FilterData" localSheetId="0" hidden="1">'План_2014'!$A$14:$GS$504</definedName>
    <definedName name="Z_6B36362D_4423_4097_9B22_08521F130E85_.wvu.FilterData" localSheetId="0" hidden="1">'План_2014'!$A$13:$GS$386</definedName>
    <definedName name="Z_6B89F5C0_1CAA_4F87_9137_305E162ED6F2_.wvu.FilterData" localSheetId="0" hidden="1">'План_2014'!$A$13:$GS$205</definedName>
    <definedName name="Z_6B91344C_E90F_4BC6_8B63_2009AA48FE53_.wvu.FilterData" localSheetId="0" hidden="1">'План_2014'!$A$13:$GS$359</definedName>
    <definedName name="Z_6B99BDDE_A9FE_422A_8014_10A642FC91CD_.wvu.FilterData" localSheetId="0" hidden="1">'План_2014'!$A$13:$GS$326</definedName>
    <definedName name="Z_6BDF001A_A7A3_4642_A343_5BDA3D806372_.wvu.FilterData" localSheetId="0" hidden="1">'План_2014'!$A$52:$O$109</definedName>
    <definedName name="Z_6C3AE83D_F417_497E_A19E_5E6A2E2F597A_.wvu.FilterData" localSheetId="0" hidden="1">'План_2014'!$B$52:$O$52</definedName>
    <definedName name="Z_6C712CEC_62EE_4650_BF74_1F81A291E330_.wvu.FilterData" localSheetId="0" hidden="1">'План_2014'!$A$13:$GS$442</definedName>
    <definedName name="Z_6CAC0C63_1B23_42DC_8964_B7CDA45173DD_.wvu.FilterData" localSheetId="0" hidden="1">'План_2014'!$A$13:$GS$189</definedName>
    <definedName name="Z_6CC5C927_8CDE_45C3_A2B1_29644C4FE1C7_.wvu.FilterData" localSheetId="0" hidden="1">'План_2014'!$A$14:$GS$523</definedName>
    <definedName name="Z_6D08C2C5_67E7_420D_81AE_08950662BD66_.wvu.FilterData" localSheetId="0" hidden="1">'План_2014'!$A$13:$GS$327</definedName>
    <definedName name="Z_6D82ADD3_8538_4731_ACF1_72FA31F61D4B_.wvu.FilterData" localSheetId="0" hidden="1">'План_2014'!$13:$382</definedName>
    <definedName name="Z_6D82ADD3_8538_4731_ACF1_72FA31F61D4B_.wvu.PrintArea" localSheetId="0" hidden="1">'План_2014'!$A$1:$O$364</definedName>
    <definedName name="Z_6DE26E41_DFFC_4B53_80CE_D4C89E1D35A6_.wvu.FilterData" localSheetId="0" hidden="1">'План_2014'!$A$13:$GS$450</definedName>
    <definedName name="Z_6DF4968E_7BA7_47AD_B0D9_08238EA0CF3D_.wvu.FilterData" localSheetId="0" hidden="1">'План_2014'!$A$14:$GS$515</definedName>
    <definedName name="Z_6E0F837A_59E2_4CF7_8147_78717951C5AE_.wvu.FilterData" localSheetId="0" hidden="1">'План_2014'!$A$14:$O$477</definedName>
    <definedName name="Z_6E2D7F88_FE54_481A_94EC_C84CD1633AEB_.wvu.FilterData" localSheetId="0" hidden="1">'План_2014'!$A$13:$GS$473</definedName>
    <definedName name="Z_6E58DB09_86FD_4A64_B996_613109245859_.wvu.FilterData" localSheetId="0" hidden="1">'План_2014'!$A$13:$GS$419</definedName>
    <definedName name="Z_6EAC845F_8EF9_416C_9F94_955FB090A8F9_.wvu.FilterData" localSheetId="0" hidden="1">'План_2014'!$A$13:$GS$200</definedName>
    <definedName name="Z_6ED033C4_087A_484A_9B6A_5FF24FF8FB3E_.wvu.FilterData" localSheetId="0" hidden="1">'План_2014'!$A$13:$GS$387</definedName>
    <definedName name="Z_6F9EEE46_562C_43F8_8531_1DA8C6CFFAA6_.wvu.FilterData" localSheetId="0" hidden="1">'План_2014'!$A$14:$O$499</definedName>
    <definedName name="Z_701282EB_A154_4310_AAD5_FE2FBBDB5C4D_.wvu.FilterData" localSheetId="0" hidden="1">'План_2014'!$A$14:$GS$527</definedName>
    <definedName name="Z_706DAA3A_CA72_4EF8_9E87_E981C462B4C6_.wvu.FilterData" localSheetId="0" hidden="1">'План_2014'!$A$14:$O$489</definedName>
    <definedName name="Z_70F0AFE4_EB6C_4DB4_985A_78CF82CAF4CA_.wvu.FilterData" localSheetId="0" hidden="1">'План_2014'!$A$13:$GS$190</definedName>
    <definedName name="Z_711B8FC6_2053_4DDD_8840_E32A0066E888_.wvu.FilterData" localSheetId="0" hidden="1">'План_2014'!$A$13:$GS$360</definedName>
    <definedName name="Z_7139BECB_8CEE_44D7_AFDA_AF4FBF1456CB_.wvu.FilterData" localSheetId="0" hidden="1">'План_2014'!$A$14:$GS$554</definedName>
    <definedName name="Z_71968FAF_2620_43E7_A68B_D2D7661D6550_.wvu.FilterData" localSheetId="0" hidden="1">'План_2014'!$A$13:$GS$193</definedName>
    <definedName name="Z_71C085B1_765E_4D7C_A07D_333193057ECC_.wvu.FilterData" localSheetId="0" hidden="1">'План_2014'!$A$13:$GS$339</definedName>
    <definedName name="Z_71FE8E72_85A8_4C80_9D29_C5DCFF1951FE_.wvu.FilterData" localSheetId="0" hidden="1">'План_2014'!$A$13:$GS$462</definedName>
    <definedName name="Z_72525B36_DB3F_4451_9CAF_2404284223ED_.wvu.FilterData" localSheetId="0" hidden="1">'План_2014'!$A$14:$GS$543</definedName>
    <definedName name="Z_727D49FE_08A5_42BA_B058_1856B4FBA3B0_.wvu.FilterData" localSheetId="0" hidden="1">'План_2014'!$A$14:$O$449</definedName>
    <definedName name="Z_72BC1346_2B22_4586_845F_029A1626B96B_.wvu.FilterData" localSheetId="0" hidden="1">'План_2014'!$B$52:$O$52</definedName>
    <definedName name="Z_7302D2AE_A35E_440F_B193_17E5A0B20A8F_.wvu.FilterData" localSheetId="0" hidden="1">'План_2014'!$A$13:$GS$427</definedName>
    <definedName name="Z_73484D33_8B38_4D07_ADCD_901C0AF4D12F_.wvu.FilterData" localSheetId="0" hidden="1">'План_2014'!$A$14:$GS$609</definedName>
    <definedName name="Z_73E8B960_7849_46EF_A731_2006A179A8C8_.wvu.FilterData" localSheetId="0" hidden="1">'План_2014'!$A$13:$GS$339</definedName>
    <definedName name="Z_73F67487_EB72_4B4C_A023_321CB49B5DBE_.wvu.FilterData" localSheetId="0" hidden="1">'План_2014'!$A$14:$O$485</definedName>
    <definedName name="Z_742AA151_08E1_4112_A5A8_C861A59E9C74_.wvu.FilterData" localSheetId="0" hidden="1">'План_2014'!$A$13:$GS$171</definedName>
    <definedName name="Z_7469F685_673B_41BD_96A0_E3F00274E16C_.wvu.FilterData" localSheetId="0" hidden="1">'План_2014'!$A$13:$GS$223</definedName>
    <definedName name="Z_74B2D52A_7393_4DA8_BA64_E31EDA1E8D9C_.wvu.FilterData" localSheetId="0" hidden="1">'План_2014'!$A$14:$GS$510</definedName>
    <definedName name="Z_74D9F32C_C7AA_4B48_93CE_E6C3F4368B7E_.wvu.FilterData" localSheetId="0" hidden="1">'План_2014'!$A$14:$GS$575</definedName>
    <definedName name="Z_753F5B54_801A_4F6F_A314_8F258A958BC2_.wvu.FilterData" localSheetId="0" hidden="1">'План_2014'!$A$13:$GS$283</definedName>
    <definedName name="Z_762F8AC3_D9A7_41CA_90FC_70F91C55BFF5_.wvu.FilterData" localSheetId="0" hidden="1">'План_2014'!$A$13:$GS$202</definedName>
    <definedName name="Z_765B33B8_7C23_4B2A_B7EA_7AB8C1FDDA6D_.wvu.FilterData" localSheetId="0" hidden="1">'План_2014'!$A$13:$GS$384</definedName>
    <definedName name="Z_7682D627_90D5_4B67_B3E6_786B393D1EE9_.wvu.FilterData" localSheetId="0" hidden="1">'План_2014'!$A$14:$GS$504</definedName>
    <definedName name="Z_770EC41E_1EE9_4A9F_BF61_EC11C1C7CE1E_.wvu.FilterData" localSheetId="0" hidden="1">'План_2014'!$A$14:$GS$609</definedName>
    <definedName name="Z_77F1921E_DA27_454E_AD68_52706A15B833_.wvu.FilterData" localSheetId="0" hidden="1">'План_2014'!$A$13:$GS$283</definedName>
    <definedName name="Z_78347D23_4DDD_4C7B_B7A5_E4FA221A5D4D_.wvu.FilterData" localSheetId="0" hidden="1">'План_2014'!$A$13:$GS$189</definedName>
    <definedName name="Z_78380AE0_64C8_4ED9_8265_10E20C8DFEC2_.wvu.FilterData" localSheetId="0" hidden="1">'План_2014'!$A$13:$GS$462</definedName>
    <definedName name="Z_783CDC9A_C6C6_407B_9FD6_A12594F7AB8A_.wvu.FilterData" localSheetId="0" hidden="1">'План_2014'!$A$14:$O$480</definedName>
    <definedName name="Z_784EF419_89E9_4655_AE23_0A9F7194827F_.wvu.FilterData" localSheetId="0" hidden="1">'План_2014'!$A$14:$GS$508</definedName>
    <definedName name="Z_78572124_9FCE_47CD_9549_77A2D2635F07_.wvu.FilterData" localSheetId="0" hidden="1">'План_2014'!$A$14:$O$473</definedName>
    <definedName name="Z_78BE1551_2911_4ED6_AA7F_7A08E05EC4FB_.wvu.FilterData" localSheetId="0" hidden="1">'План_2014'!$A$14:$GS$526</definedName>
    <definedName name="Z_78C0B47C_1FB1_4809_A8A0_5FF2F4CE6C31_.wvu.FilterData" localSheetId="0" hidden="1">'План_2014'!$A$13:$GS$205</definedName>
    <definedName name="Z_78D04DF1_9EF9_4007_9C22_FAEB9692BF7F_.wvu.FilterData" localSheetId="0" hidden="1">'План_2014'!$A$14:$O$485</definedName>
    <definedName name="Z_792CAC5C_E52B_47EF_A02F_CB7D99A4A17D_.wvu.FilterData" localSheetId="0" hidden="1">'План_2014'!$A$14:$GS$516</definedName>
    <definedName name="Z_79C0C2D0_2360_4F2D_B53A_84D76DE472F0_.wvu.FilterData" localSheetId="0" hidden="1">'План_2014'!$A$13:$GS$397</definedName>
    <definedName name="Z_79F7C2DD_6881_42EC_AD79_8199D0CDC787_.wvu.FilterData" localSheetId="0" hidden="1">'План_2014'!$A$13:$GS$230</definedName>
    <definedName name="Z_7A089F28_1650_4CC9_91A6_0016E2264614_.wvu.FilterData" localSheetId="0" hidden="1">'План_2014'!$A$13:$GS$199</definedName>
    <definedName name="Z_7A0BED49_CDE8_46AB_96B3_35B8696AA7FF_.wvu.FilterData" localSheetId="0" hidden="1">'План_2014'!$A$14:$GS$490</definedName>
    <definedName name="Z_7A17C00C_7C36_41EA_9906_FFA6101CE8F6_.wvu.FilterData" localSheetId="0" hidden="1">'План_2014'!$A$13:$GS$191</definedName>
    <definedName name="Z_7A2C8628_83A6_4955_A574_C6D4AEBEBC8F_.wvu.FilterData" localSheetId="0" hidden="1">'План_2014'!$A$13:$GW$204</definedName>
    <definedName name="Z_7A92274A_650C_498F_9719_E78BA7B5FEEE_.wvu.FilterData" localSheetId="0" hidden="1">'План_2014'!$A$13:$GS$225</definedName>
    <definedName name="Z_7AAA8DF0_670D_48A4_98DD_B5D54EA63A33_.wvu.FilterData" localSheetId="0" hidden="1">'План_2014'!$A$14:$O$475</definedName>
    <definedName name="Z_7AB29F60_4A77_435C_B112_6F2BD54D4F27_.wvu.FilterData" localSheetId="0" hidden="1">'План_2014'!$A$14:$O$479</definedName>
    <definedName name="Z_7AB33A24_2992_482A_B34A_4B2EE3CC522A_.wvu.FilterData" localSheetId="0" hidden="1">'План_2014'!$A$13:$GS$386</definedName>
    <definedName name="Z_7AB7AF9E_3C4C_4BA4_AF5B_DD1D68EC52A8_.wvu.FilterData" localSheetId="0" hidden="1">'План_2014'!$A$13:$GS$423</definedName>
    <definedName name="Z_7B82DF01_EA74_47D1_8610_7A80F5B67F0E_.wvu.FilterData" localSheetId="0" hidden="1">'План_2014'!$A$13:$GS$359</definedName>
    <definedName name="Z_7B9C6B03_B76A_4E18_B00A_C07BBBD72150_.wvu.FilterData" localSheetId="0" hidden="1">'План_2014'!$A$14:$O$479</definedName>
    <definedName name="Z_7BC0FC4E_21B3_4992_A1DE_A7F021069A8E_.wvu.FilterData" localSheetId="0" hidden="1">'План_2014'!$A$14:$GS$558</definedName>
    <definedName name="Z_7C49EFE8_58DA_4E75_BD6C_833AEBDA472D_.wvu.FilterData" localSheetId="0" hidden="1">'План_2014'!$A$13:$GS$446</definedName>
    <definedName name="Z_7C8F927A_15ED_4FE3_9794_C0648C3837E4_.wvu.FilterData" localSheetId="0" hidden="1">'План_2014'!$A$14:$GS$609</definedName>
    <definedName name="Z_7CA01D66_AC31_488F_9CD6_B15182AEBA41_.wvu.FilterData" localSheetId="0" hidden="1">'План_2014'!$A$13:$GS$171</definedName>
    <definedName name="Z_7CCE2638_6CE1_443E_81F4_1932E2F99805_.wvu.FilterData" localSheetId="0" hidden="1">'План_2014'!$A$13:$GS$325</definedName>
    <definedName name="Z_7D1BAD38_C400_4221_86E3_366BE4B86867_.wvu.FilterData" localSheetId="0" hidden="1">'План_2014'!$A$13:$GS$191</definedName>
    <definedName name="Z_7D1F9B23_EE20_4F04_B666_74DD7FED1666_.wvu.FilterData" localSheetId="0" hidden="1">'План_2014'!$A$14:$GS$603</definedName>
    <definedName name="Z_7E3ADC8D_0A3A_40FD_8FAB_67F6BAE70FFA_.wvu.FilterData" localSheetId="0" hidden="1">'План_2014'!$A$13:$GS$457</definedName>
    <definedName name="Z_7E52BC01_2A30_4AB1_B349_63A09DEE6734_.wvu.FilterData" localSheetId="0" hidden="1">'План_2014'!$A$14:$GS$527</definedName>
    <definedName name="Z_7EBA5426_6502_48BD_8116_3EC52E6BB512_.wvu.FilterData" localSheetId="0" hidden="1">'План_2014'!$A$13:$GS$448</definedName>
    <definedName name="Z_7F0878C0_7CEE_4FEB_B743_D6490A8DC675_.wvu.FilterData" localSheetId="0" hidden="1">'План_2014'!$A$14:$O$477</definedName>
    <definedName name="Z_7F08E1FD_395A_4E91_B873_7002D3F444F6_.wvu.FilterData" localSheetId="0" hidden="1">'План_2014'!$A$13:$GS$342</definedName>
    <definedName name="Z_7F275C93_FEAA_49DB_BE48_B5BC99C74D49_.wvu.FilterData" localSheetId="0" hidden="1">'План_2014'!$A$13:$GS$359</definedName>
    <definedName name="Z_7F5244C9_DE97_429C_B44F_C665D20F3D4F_.wvu.FilterData" localSheetId="0" hidden="1">'План_2014'!$B$52:$O$52</definedName>
    <definedName name="Z_7F5BD16E_9777_49A8_B3C1_BA63F1FF9EFB_.wvu.FilterData" localSheetId="0" hidden="1">'План_2014'!$A$14:$GS$564</definedName>
    <definedName name="Z_7F979447_E9CA_45AF_8384_178B0E332008_.wvu.FilterData" localSheetId="0" hidden="1">'План_2014'!$A$13:$GS$330</definedName>
    <definedName name="Z_7FA1067C_B2AB_4847_B57B_49BA07325085_.wvu.FilterData" localSheetId="0" hidden="1">'План_2014'!$A$14:$O$490</definedName>
    <definedName name="Z_7FABF828_907C_49B9_B5E8_BEDB13E288FD_.wvu.FilterData" localSheetId="0" hidden="1">'План_2014'!$A$13:$GS$206</definedName>
    <definedName name="Z_80710435_A437_422C_8CAE_35F814091295_.wvu.FilterData" localSheetId="0" hidden="1">'План_2014'!$A$13:$GS$339</definedName>
    <definedName name="Z_80CD5667_F778_40B7_9507_5C96D2E1BD8E_.wvu.FilterData" localSheetId="0" hidden="1">'План_2014'!$A$13:$GS$202</definedName>
    <definedName name="Z_8100ED2E_7CC5_4B31_A4D8_A53330EBA358_.wvu.FilterData" localSheetId="0" hidden="1">'План_2014'!$A$13:$GS$342</definedName>
    <definedName name="Z_8128E0FE_5633_4F35_A0BD_A3BBB25DC581_.wvu.FilterData" localSheetId="0" hidden="1">'План_2014'!$A$13:$GS$189</definedName>
    <definedName name="Z_8183CA16_6B75_47D0_85C1_42E22AFD5D03_.wvu.FilterData" localSheetId="0" hidden="1">'План_2014'!$A$14:$GS$507</definedName>
    <definedName name="Z_81C36BC5_ACE8_41ED_9ACD_42CCEC20BD10_.wvu.FilterData" localSheetId="0" hidden="1">'План_2014'!$B$52:$O$52</definedName>
    <definedName name="Z_81C4B7B9_86F8_4976_8E46_7F50F21D93B9_.wvu.FilterData" localSheetId="0" hidden="1">'План_2014'!$13:$383</definedName>
    <definedName name="Z_825F7307_0422_442F_BC58_C0678B33782F_.wvu.FilterData" localSheetId="0" hidden="1">'План_2014'!$A$13:$GS$427</definedName>
    <definedName name="Z_8328ABE0_7E5E_419B_965A_85DB5B9AC5D6_.wvu.FilterData" localSheetId="0" hidden="1">'План_2014'!$A$13:$GS$185</definedName>
    <definedName name="Z_8369B1CC_9C94_4B64_B601_F1E53097B92E_.wvu.FilterData" localSheetId="0" hidden="1">'План_2014'!$A$14:$GS$609</definedName>
    <definedName name="Z_83AA728A_EF55_4A56_8AB7_DFBE3DD2A37D_.wvu.FilterData" localSheetId="0" hidden="1">'План_2014'!$A$13:$GS$365</definedName>
    <definedName name="Z_83AE1D99_6BF4_4F4E_9743_17283B573C01_.wvu.FilterData" localSheetId="0" hidden="1">'План_2014'!$A$13:$GS$428</definedName>
    <definedName name="Z_847E1819_784A_4767_BE85_7134638110E7_.wvu.FilterData" localSheetId="0" hidden="1">'План_2014'!$A$13:$GS$205</definedName>
    <definedName name="Z_8506F9F0_DB6B_4696_A47F_64606FD44F07_.wvu.FilterData" localSheetId="0" hidden="1">'План_2014'!$A$14:$O$485</definedName>
    <definedName name="Z_8554E62B_FF94_4855_BF03_AB11FEF17C01_.wvu.FilterData" localSheetId="0" hidden="1">'План_2014'!$A$13:$GS$171</definedName>
    <definedName name="Z_85B265C4_FB58_4166_B2C7_A0C0764B9FB8_.wvu.FilterData" localSheetId="0" hidden="1">'План_2014'!$A$13:$GS$449</definedName>
    <definedName name="Z_85E2FBDC_5C5F_4714_8109_A16333F0FEBE_.wvu.FilterData" localSheetId="0" hidden="1">'План_2014'!$A$13:$GS$330</definedName>
    <definedName name="Z_86160A5F_9EEB_4D75_ADB2_EABEF9E0F712_.wvu.FilterData" localSheetId="0" hidden="1">'План_2014'!$A$13:$GS$189</definedName>
    <definedName name="Z_863677ED_6A6C_405E_B385_7C5DB5D06B64_.wvu.FilterData" localSheetId="0" hidden="1">'План_2014'!$A$14:$GS$677</definedName>
    <definedName name="Z_863677ED_6A6C_405E_B385_7C5DB5D06B64_.wvu.PrintArea" localSheetId="0" hidden="1">'План_2014'!$A$1:$O$427</definedName>
    <definedName name="Z_863677ED_6A6C_405E_B385_7C5DB5D06B64_.wvu.Rows" localSheetId="0" hidden="1">'План_2014'!$1:$10</definedName>
    <definedName name="Z_864FF64B_E7EE_47D0_A38B_660ED365F81C_.wvu.FilterData" localSheetId="0" hidden="1">'План_2014'!$A$14:$GS$527</definedName>
    <definedName name="Z_8675A7FC_0672_43EC_ADD4_7B8CD764B8DF_.wvu.FilterData" localSheetId="0" hidden="1">'План_2014'!$A$13:$GS$238</definedName>
    <definedName name="Z_86B5DCCE_4C48_4198_9D5B_16D32832C5F0_.wvu.FilterData" localSheetId="0" hidden="1">'План_2014'!$A$13:$GS$396</definedName>
    <definedName name="Z_86BD5685_F00C_4101_B940_88A009075F7E_.wvu.FilterData" localSheetId="0" hidden="1">'План_2014'!$A$14:$O$477</definedName>
    <definedName name="Z_871069B0_AACF_4DDA_8F6F_6183948B89B5_.wvu.FilterData" localSheetId="0" hidden="1">'План_2014'!$A$13:$GS$203</definedName>
    <definedName name="Z_874CE322_52A0_47FC_89E3_B0E95D51D020_.wvu.FilterData" localSheetId="0" hidden="1">'План_2014'!$A$13:$GS$202</definedName>
    <definedName name="Z_87833C26_0ADE_4C3C_BA15_10FAD8CDAE67_.wvu.FilterData" localSheetId="0" hidden="1">'План_2014'!$A$13:$GS$359</definedName>
    <definedName name="Z_87849F53_E76D_4F0D_B2FD_1CF00B8769BA_.wvu.FilterData" localSheetId="0" hidden="1">'План_2014'!$A$14:$GS$677</definedName>
    <definedName name="Z_87E25365_C19E_45B3_8A5B_831053B376CF_.wvu.FilterData" localSheetId="0" hidden="1">'План_2014'!$A$14:$GS$504</definedName>
    <definedName name="Z_87F87667_C952_41D6_9D7B_6D31A069FFE0_.wvu.FilterData" localSheetId="0" hidden="1">'План_2014'!$A$14:$GS$532</definedName>
    <definedName name="Z_8882E7AD_ABA3_4C60_8943_7EBE60158CAF_.wvu.FilterData" localSheetId="0" hidden="1">'План_2014'!$A$13:$GS$190</definedName>
    <definedName name="Z_88BBA048_F2A3_4A48_8A2D_7BE5CAA47130_.wvu.FilterData" localSheetId="0" hidden="1">'План_2014'!$14:$547</definedName>
    <definedName name="Z_88D792AB_77B8_4F04_ABBF_2DC4C506B8FC_.wvu.FilterData" localSheetId="0" hidden="1">'План_2014'!$A$13:$GS$419</definedName>
    <definedName name="Z_88FDDA55_16DB_46D3_AC7A_946690A7EFAC_.wvu.FilterData" localSheetId="0" hidden="1">'План_2014'!$13:$382</definedName>
    <definedName name="Z_891EC675_FEB8_4B96_9509_0E1781EC9F9B_.wvu.FilterData" localSheetId="0" hidden="1">'План_2014'!$A$13:$GS$230</definedName>
    <definedName name="Z_8A6D8D2D_F8EC_4296_A4E1_4F0E8A4B8B8D_.wvu.FilterData" localSheetId="0" hidden="1">'План_2014'!$A$13:$GS$359</definedName>
    <definedName name="Z_8AA17635_9143_490D_9D24_13505F594B6E_.wvu.FilterData" localSheetId="0" hidden="1">'План_2014'!$A$13:$GS$185</definedName>
    <definedName name="Z_8AA36943_59B8_42F0_AF2B_024224C2B1CF_.wvu.FilterData" localSheetId="0" hidden="1">'План_2014'!$A$14:$GS$568</definedName>
    <definedName name="Z_8AF5AB9A_24B7_4ACE_8C04_7F06ADF435C7_.wvu.FilterData" localSheetId="0" hidden="1">'План_2014'!$A$14:$GS$609</definedName>
    <definedName name="Z_8B61E473_2ACA_4C5B_8DCD_48E7A9FA37A9_.wvu.FilterData" localSheetId="0" hidden="1">'План_2014'!$A$14:$GS$532</definedName>
    <definedName name="Z_8B6D34E1_F8B8_4356_950D_F03DB2075373_.wvu.FilterData" localSheetId="0" hidden="1">'План_2014'!$A$14:$GS$591</definedName>
    <definedName name="Z_8BC05B5A_11B4_443D_A88C_539BF058B9DE_.wvu.FilterData" localSheetId="0" hidden="1">'План_2014'!$A$14:$GS$509</definedName>
    <definedName name="Z_8CC8C1CF_79D5_4D13_91F7_069F6B6F515C_.wvu.FilterData" localSheetId="0" hidden="1">'План_2014'!$A$14:$GS$534</definedName>
    <definedName name="Z_8CF350A0_99D4_4AD7_985D_CC91A52ED6D9_.wvu.FilterData" localSheetId="0" hidden="1">'План_2014'!$A$13:$GS$343</definedName>
    <definedName name="Z_8CF7DFEC_7893_4FCD_8CC2_C90D71A880F2_.wvu.FilterData" localSheetId="0" hidden="1">'План_2014'!$14:$677</definedName>
    <definedName name="Z_8DD9C2B3_ACC9_4F47_B89A_A72F2D7D02BE_.wvu.FilterData" localSheetId="0" hidden="1">'План_2014'!$A$14:$GS$677</definedName>
    <definedName name="Z_8E1236CB_3887_4598_9B67_7DA041272381_.wvu.FilterData" localSheetId="0" hidden="1">'План_2014'!$A$13:$GS$426</definedName>
    <definedName name="Z_8E254ACB_D67F_4847_AE2B_B61514D82105_.wvu.FilterData" localSheetId="0" hidden="1">'План_2014'!$A$14:$GS$580</definedName>
    <definedName name="Z_8E4137BC_3391_468E_AA01_67A929E43EE2_.wvu.FilterData" localSheetId="0" hidden="1">'План_2014'!$A$14:$O$498</definedName>
    <definedName name="Z_8E515875_D28B_4D5C_B9FD_3FAF3310EBD7_.wvu.FilterData" localSheetId="0" hidden="1">'План_2014'!$A$13:$GS$223</definedName>
    <definedName name="Z_8E733979_C3BC_4470_A6C3_D9732618062C_.wvu.FilterData" localSheetId="0" hidden="1">'План_2014'!$A$14:$GS$557</definedName>
    <definedName name="Z_8E75431F_9297_49AB_B054_6C9AF5710DA0_.wvu.FilterData" localSheetId="0" hidden="1">'План_2014'!$A$13:$GS$233</definedName>
    <definedName name="Z_8EB923DC_4E24_4A33_986B_B2E013B87DC2_.wvu.FilterData" localSheetId="0" hidden="1">'План_2014'!$A$14:$O$479</definedName>
    <definedName name="Z_8F30D05F_9A3B_4145_81C2_35EEAACE46D3_.wvu.FilterData" localSheetId="0" hidden="1">'План_2014'!$A$14:$O$606</definedName>
    <definedName name="Z_8F711839_0195_48AB_BE38_48EC096DEEB9_.wvu.FilterData" localSheetId="0" hidden="1">'План_2014'!$A$13:$GS$232</definedName>
    <definedName name="Z_8F75653E_4FD7_405C_A817_047358068941_.wvu.FilterData" localSheetId="0" hidden="1">'План_2014'!$A$14:$O$464</definedName>
    <definedName name="Z_8F8F86D1_248E_4971_B983_C4D119153309_.wvu.FilterData" localSheetId="0" hidden="1">'План_2014'!$A$14:$O$498</definedName>
    <definedName name="Z_90050521_29F6_4DF3_BA46_A8BD87D2510B_.wvu.FilterData" localSheetId="0" hidden="1">'План_2014'!$A$13:$GS$417</definedName>
    <definedName name="Z_90B0E1DD_CA36_4B35_91F3_A0D9AC7C2F27_.wvu.FilterData" localSheetId="0" hidden="1">'План_2014'!$A$14:$O$479</definedName>
    <definedName name="Z_9146770F_05AD_42E9_A4A1_90457AD7D2B4_.wvu.FilterData" localSheetId="0" hidden="1">'План_2014'!$A$14:$GS$561</definedName>
    <definedName name="Z_918D057F_2C39_4ABF_BBFC_6C09A43729D6_.wvu.FilterData" localSheetId="0" hidden="1">'План_2014'!$A$14:$GS$552</definedName>
    <definedName name="Z_91D3F165_1118_4A5E_8764_FB93464112C7_.wvu.FilterData" localSheetId="0" hidden="1">'План_2014'!$A$13:$GS$386</definedName>
    <definedName name="Z_91E5A8C7_EE56_4243_8B8A_A323FFBAE1DC_.wvu.FilterData" localSheetId="0" hidden="1">'План_2014'!$A$13:$GS$419</definedName>
    <definedName name="Z_91F0E67A_0EB6_45BF_8E6D_6DF085EA608B_.wvu.FilterData" localSheetId="0" hidden="1">'План_2014'!$A$13:$GS$290</definedName>
    <definedName name="Z_9216E56E_FBE1_4423_81B1_B1FDC233104E_.wvu.FilterData" localSheetId="0" hidden="1">'План_2014'!$A$13:$GS$365</definedName>
    <definedName name="Z_9223D21A_E975_44D9_9E23_CD7FFE4104A8_.wvu.FilterData" localSheetId="0" hidden="1">'План_2014'!$B$52:$O$52</definedName>
    <definedName name="Z_92483578_BD4C_408F_B41A_7881A13D7197_.wvu.FilterData" localSheetId="0" hidden="1">'План_2014'!$A$14:$GS$515</definedName>
    <definedName name="Z_926A6B12_9E7B_4569_AE87_327843C19FE9_.wvu.FilterData" localSheetId="0" hidden="1">'План_2014'!$A$14:$GS$566</definedName>
    <definedName name="Z_9274662D_FDBE_4FE2_92B2_0B4CCF38C494_.wvu.FilterData" localSheetId="0" hidden="1">'План_2014'!$A$13:$GS$447</definedName>
    <definedName name="Z_936BEE37_FE96_46E6_95C7_904786070F6F_.wvu.FilterData" localSheetId="0" hidden="1">'План_2014'!$A$13:$GS$382</definedName>
    <definedName name="Z_94B22256_4F98_459A_A50A_FF8FAB50C3C5_.wvu.FilterData" localSheetId="0" hidden="1">'План_2014'!$A$14:$O$604</definedName>
    <definedName name="Z_9506681E_33E1_49A3_B89B_A2FC769DEDA9_.wvu.FilterData" localSheetId="0" hidden="1">'План_2014'!$A$13:$GS$254</definedName>
    <definedName name="Z_9578B60E_DE3C_4499_97DF_2BC5BBCDA86A_.wvu.FilterData" localSheetId="0" hidden="1">'План_2014'!$A$13:$GS$384</definedName>
    <definedName name="Z_9579B216_F717_4E8D_84DD_A2A1DF2A5169_.wvu.FilterData" localSheetId="0" hidden="1">'План_2014'!$A$14:$GS$568</definedName>
    <definedName name="Z_9622E5EE_4E3C_43C5_82B8_743D5CA83111_.wvu.FilterData" localSheetId="0" hidden="1">'План_2014'!$A$14:$GS$592</definedName>
    <definedName name="Z_96A3860F_FAE4_4710_95C1_17ECF98206CD_.wvu.FilterData" localSheetId="0" hidden="1">'План_2014'!$A$13:$GS$322</definedName>
    <definedName name="Z_9718A16F_889B_4374_B96F_60FD3C170141_.wvu.FilterData" localSheetId="0" hidden="1">'План_2014'!$A$13:$GS$339</definedName>
    <definedName name="Z_971F686F_7BCD_49BF_8BA4_4360E909C9BD_.wvu.FilterData" localSheetId="0" hidden="1">'План_2014'!$A$14:$GS$538</definedName>
    <definedName name="Z_9737F841_784D_4494_94F1_2F78C1455349_.wvu.FilterData" localSheetId="0" hidden="1">'План_2014'!$14:$677</definedName>
    <definedName name="Z_9737F841_784D_4494_94F1_2F78C1455349_.wvu.PrintArea" localSheetId="0" hidden="1">'План_2014'!$A$1:$O$427</definedName>
    <definedName name="Z_9737F841_784D_4494_94F1_2F78C1455349_.wvu.Rows" localSheetId="0" hidden="1">'План_2014'!$1:$10</definedName>
    <definedName name="Z_97832CA2_E164_4A66_82E8_5A4E33E14A34_.wvu.FilterData" localSheetId="0" hidden="1">'План_2014'!$A$14:$O$473</definedName>
    <definedName name="Z_9792D385_DC07_49A8_B92F_4884B3DED61B_.wvu.FilterData" localSheetId="0" hidden="1">'План_2014'!$A$14:$O$603</definedName>
    <definedName name="Z_97F23BF1_7C49_4B01_B84E_1ED6409FD286_.wvu.FilterData" localSheetId="0" hidden="1">'План_2014'!$A$13:$GS$259</definedName>
    <definedName name="Z_9863EBB2_4745_4510_B7D6_EAEAB7D0B523_.wvu.FilterData" localSheetId="0" hidden="1">'План_2014'!$A$14:$GS$509</definedName>
    <definedName name="Z_98E307FE_4372_4156_B682_E17027AB41BE_.wvu.FilterData" localSheetId="0" hidden="1">'План_2014'!$A$13:$GS$230</definedName>
    <definedName name="Z_990159E3_A4D5_4FE3_97BB_87A09CA33EF1_.wvu.FilterData" localSheetId="0" hidden="1">'План_2014'!$A$14:$O$461</definedName>
    <definedName name="Z_9998EC19_60EF_440D_90D5_FC760917A9D3_.wvu.FilterData" localSheetId="0" hidden="1">'План_2014'!$A$14:$GS$539</definedName>
    <definedName name="Z_999ACCBE_395B_459A_A6A0_6E6B34F7C1E6_.wvu.FilterData" localSheetId="0" hidden="1">'План_2014'!$A$14:$GS$609</definedName>
    <definedName name="Z_9A0C98FF_1FE2_46AB_820A_E392990BAA9C_.wvu.FilterData" localSheetId="0" hidden="1">'План_2014'!$A$13:$GS$440</definedName>
    <definedName name="Z_9A314920_2C96_4508_B5ED_48504C6D4A6A_.wvu.FilterData" localSheetId="0" hidden="1">'План_2014'!$A$13:$GS$342</definedName>
    <definedName name="Z_9A572EFF_1D24_489F_8B04_684C7B500F5B_.wvu.FilterData" localSheetId="0" hidden="1">'План_2014'!$A$13:$GS$359</definedName>
    <definedName name="Z_9A5D5597_A13D_4481_AAF1_FD10F3C204B8_.wvu.FilterData" localSheetId="0" hidden="1">'План_2014'!$A$14:$GS$499</definedName>
    <definedName name="Z_9A92170B_F0D3_4C93_91F1_6E778683D0B4_.wvu.FilterData" localSheetId="0" hidden="1">'План_2014'!$A$14:$GS$677</definedName>
    <definedName name="Z_9A92170B_F0D3_4C93_91F1_6E778683D0B4_.wvu.PrintArea" localSheetId="0" hidden="1">'План_2014'!$A$1:$O$427</definedName>
    <definedName name="Z_9A92170B_F0D3_4C93_91F1_6E778683D0B4_.wvu.Rows" localSheetId="0" hidden="1">'План_2014'!$1:$10</definedName>
    <definedName name="Z_9A99B44D_ABF1_4245_9839_1DFBA95BE5CE_.wvu.FilterData" localSheetId="0" hidden="1">'План_2014'!$A$13:$GS$206</definedName>
    <definedName name="Z_9ADC6799_21E8_4E3A_B72C_B008431A6C73_.wvu.FilterData" localSheetId="0" hidden="1">'План_2014'!$A$13:$GS$329</definedName>
    <definedName name="Z_9B32DB77_2548_4EB9_A1D6_10F44539FFCA_.wvu.FilterData" localSheetId="0" hidden="1">'План_2014'!$A$14:$GS$527</definedName>
    <definedName name="Z_9B811DC3_2C47_42A6_8FE4_A843DF9477CD_.wvu.FilterData" localSheetId="0" hidden="1">'План_2014'!$A$13:$GS$340</definedName>
    <definedName name="Z_9BB765FF_9F41_4982_8E2A_7EE4C1E8CBFB_.wvu.FilterData" localSheetId="0" hidden="1">'План_2014'!$A$14:$GS$677</definedName>
    <definedName name="Z_9BBED2A0_0081_4FEE_8A3F_C69270A114DC_.wvu.FilterData" localSheetId="0" hidden="1">'План_2014'!$A$13:$GS$204</definedName>
    <definedName name="Z_9BE60334_CB92_4611_8656_98D0C60D19BA_.wvu.FilterData" localSheetId="0" hidden="1">'План_2014'!$A$13:$GS$360</definedName>
    <definedName name="Z_9C76D6E1_19FF_40D9_8CC3_F6D62A8A3811_.wvu.FilterData" localSheetId="0" hidden="1">'План_2014'!$A$13:$GS$401</definedName>
    <definedName name="Z_9CABA980_A572_4B54_A5F4_6BE54FB19B91_.wvu.FilterData" localSheetId="0" hidden="1">'План_2014'!$A$13:$GS$407</definedName>
    <definedName name="Z_9CE0C562_C48D_4B8C_BBB9_E56480B635C2_.wvu.FilterData" localSheetId="0" hidden="1">'План_2014'!$A$13:$GS$199</definedName>
    <definedName name="Z_9D896AE8_293F_4FCC_BD1D_B6F0DC6CD3A9_.wvu.FilterData" localSheetId="0" hidden="1">'План_2014'!$A$14:$GS$504</definedName>
    <definedName name="Z_9DB0B463_D57D_4AA4_BE9E_676257B7440E_.wvu.FilterData" localSheetId="0" hidden="1">'План_2014'!$A$14:$GS$598</definedName>
    <definedName name="Z_9DC51F8E_F845_43E1_9E47_B314B181F2A7_.wvu.FilterData" localSheetId="0" hidden="1">'План_2014'!$A$14:$GS$604</definedName>
    <definedName name="Z_9E25BAE4_9EFD_4855_8759_547E65C9635A_.wvu.FilterData" localSheetId="0" hidden="1">'План_2014'!$A$13:$GS$338</definedName>
    <definedName name="Z_9E592F3A_7F12_4B7B_BC5E_9D7783C2F2DE_.wvu.FilterData" localSheetId="0" hidden="1">'План_2014'!$A$14:$O$480</definedName>
    <definedName name="Z_9EE844D8_A346_4A15_9EAC_3DA0006845E3_.wvu.FilterData" localSheetId="0" hidden="1">'План_2014'!$A$14:$GS$606</definedName>
    <definedName name="Z_9EEA7EF7_CA10_4D4F_89D9_C472D4093643_.wvu.FilterData" localSheetId="0" hidden="1">'План_2014'!$A$13:$GS$420</definedName>
    <definedName name="Z_9EFF1005_8578_4E2B_B1B6_137E08BFF8ED_.wvu.FilterData" localSheetId="0" hidden="1">'План_2014'!$A$14:$GS$503</definedName>
    <definedName name="Z_9FEACD8F_D293_4A5F_8DFC_3E52B8662F62_.wvu.FilterData" localSheetId="0" hidden="1">'План_2014'!$A$13:$GS$360</definedName>
    <definedName name="Z_9FF4E927_CC00_4442_8E94_E8A6E56F0D5D_.wvu.FilterData" localSheetId="0" hidden="1">'План_2014'!$A$13:$GS$446</definedName>
    <definedName name="Z_A0533140_BD51_4505_BFC3_C700BA380985_.wvu.FilterData" localSheetId="0" hidden="1">'План_2014'!$A$13:$GS$230</definedName>
    <definedName name="Z_A07C4A68_983A_4E3A_A097_F5523498A9F2_.wvu.FilterData" localSheetId="0" hidden="1">'План_2014'!$A$13:$GS$205</definedName>
    <definedName name="Z_A0B77049_E042_413D_9768_A972154D13B0_.wvu.FilterData" localSheetId="0" hidden="1">'План_2014'!$A$13:$GS$346</definedName>
    <definedName name="Z_A206AE96_EF23_41F3_BCFD_A0038A78CBED_.wvu.FilterData" localSheetId="0" hidden="1">'План_2014'!$A$13:$GW$204</definedName>
    <definedName name="Z_A20DE75A_EA9E_4E33_84CE_804CA50D3A42_.wvu.FilterData" localSheetId="0" hidden="1">'План_2014'!$A$13:$GS$171</definedName>
    <definedName name="Z_A244636C_3E2C_45C0_BDD7_05B585769374_.wvu.FilterData" localSheetId="0" hidden="1">'План_2014'!$B$52:$O$52</definedName>
    <definedName name="Z_A28002BF_C071_4ACD_9B60_F36592B1EEE5_.wvu.FilterData" localSheetId="0" hidden="1">'План_2014'!$A$13:$GS$224</definedName>
    <definedName name="Z_A2AF0039_65EF_4CF8_9517_B04B91FC8D59_.wvu.FilterData" localSheetId="0" hidden="1">'План_2014'!$A$13:$GS$237</definedName>
    <definedName name="Z_A2E1B415_9EDE_42D4_88DE_8DDCB1B76104_.wvu.FilterData" localSheetId="0" hidden="1">'План_2014'!$A$52:$O$105</definedName>
    <definedName name="Z_A371391B_6607_48F0_9DF7_06DDDDF2F549_.wvu.FilterData" localSheetId="0" hidden="1">'План_2014'!$A$14:$O$490</definedName>
    <definedName name="Z_A38EDE9F_7554_400E_91F5_24AC89EE66AD_.wvu.FilterData" localSheetId="0" hidden="1">'План_2014'!$A$13:$GS$264</definedName>
    <definedName name="Z_A398EBF4_E5D5_4794_B3E8_98CB8C470AFC_.wvu.FilterData" localSheetId="0" hidden="1">'План_2014'!$A$13:$GS$291</definedName>
    <definedName name="Z_A3FA2EBA_E348_4952_A762_856E4E7B43DF_.wvu.FilterData" localSheetId="0" hidden="1">'План_2014'!$A$14:$GS$556</definedName>
    <definedName name="Z_A42D1CE3_3AE1_4101_99D6_5B194DA56123_.wvu.FilterData" localSheetId="0" hidden="1">'План_2014'!$A$13:$GS$333</definedName>
    <definedName name="Z_A45861DD_C252_49DB_A99C_5F754A45AA0B_.wvu.FilterData" localSheetId="0" hidden="1">'План_2014'!$A$13:$GS$474</definedName>
    <definedName name="Z_A4F51482_8ABE_4AB1_A142_AEC6924F18B5_.wvu.FilterData" localSheetId="0" hidden="1">'План_2014'!$A$14:$GS$607</definedName>
    <definedName name="Z_A521DB50_F6E4_4BF0_9A3F_2D33F865B558_.wvu.FilterData" localSheetId="0" hidden="1">'План_2014'!$A$14:$O$609</definedName>
    <definedName name="Z_A5269D74_5EC5_489B_B209_5D2FD2694190_.wvu.FilterData" localSheetId="0" hidden="1">'План_2014'!$B$52:$O$52</definedName>
    <definedName name="Z_A59DFD94_C577_4D65_B1A8_75720D449AD5_.wvu.FilterData" localSheetId="0" hidden="1">'План_2014'!$A$13:$GS$189</definedName>
    <definedName name="Z_A5A2D677_494F_4E02_9D3E_86B1FD58CCF1_.wvu.FilterData" localSheetId="0" hidden="1">'План_2014'!$A$13:$GS$342</definedName>
    <definedName name="Z_A600B3B1_84BB_4158_BEAE_469A9074AEF4_.wvu.FilterData" localSheetId="0" hidden="1">'План_2014'!$A$14:$GS$539</definedName>
    <definedName name="Z_A6905AD2_9A45_4D00_842B_06E75B7ECA2E_.wvu.FilterData" localSheetId="0" hidden="1">'План_2014'!$A$14:$GS$510</definedName>
    <definedName name="Z_A6BBDB26_2D4B_48FB_83B3_2B113CD50B7E_.wvu.FilterData" localSheetId="0" hidden="1">'План_2014'!$B$52:$O$52</definedName>
    <definedName name="Z_A6DE176B_442F_4DCE_97AF_2C576DC6EF2A_.wvu.FilterData" localSheetId="0" hidden="1">'План_2014'!$A$14:$GS$530</definedName>
    <definedName name="Z_A75FDD29_F414_4D21_8B24_FF2BAC28C8E1_.wvu.FilterData" localSheetId="0" hidden="1">'План_2014'!$A$14:$GS$598</definedName>
    <definedName name="Z_A81F12F5_9C4F_480A_BCD1_F16937F0D892_.wvu.FilterData" localSheetId="0" hidden="1">'План_2014'!$A$14:$O$609</definedName>
    <definedName name="Z_A8D9EE65_611E_4F88_B19A_5F6653BF4D9E_.wvu.FilterData" localSheetId="0" hidden="1">'План_2014'!$A$14:$O$477</definedName>
    <definedName name="Z_A8DE4632_BB6B_4926_A875_6E2207A2A716_.wvu.FilterData" localSheetId="0" hidden="1">'План_2014'!$A$13:$GS$462</definedName>
    <definedName name="Z_AA00C0DB_3818_432F_B60A_BA816B7D1F61_.wvu.FilterData" localSheetId="0" hidden="1">'План_2014'!$A$13:$GS$367</definedName>
    <definedName name="Z_AA578E5D_716E_458C_A479_D0CC0CC186A9_.wvu.FilterData" localSheetId="0" hidden="1">'План_2014'!$A$13:$GS$405</definedName>
    <definedName name="Z_AA59E37B_763B_4B38_8B3A_657EB50E20ED_.wvu.FilterData" localSheetId="0" hidden="1">'План_2014'!$A$13:$GS$254</definedName>
    <definedName name="Z_AA76FA02_0C83_4D3D_B5D2_38CD7AC22206_.wvu.FilterData" localSheetId="0" hidden="1">'План_2014'!$A$14:$GS$492</definedName>
    <definedName name="Z_AA83F13E_A815_466A_9C59_F4F53C6F142E_.wvu.FilterData" localSheetId="0" hidden="1">'План_2014'!$A$13:$GS$363</definedName>
    <definedName name="Z_AAAD8F03_9203_4F4A_953B_BBC58C2F90B7_.wvu.FilterData" localSheetId="0" hidden="1">'План_2014'!$A$14:$GS$582</definedName>
    <definedName name="Z_AAFBE67B_5379_4B4A_8E53_C38A228C98F3_.wvu.FilterData" localSheetId="0" hidden="1">'План_2014'!$A$14:$GS$511</definedName>
    <definedName name="Z_AB95E0B3_9E1E_4AE3_B3C4_07F3C93C6B17_.wvu.FilterData" localSheetId="0" hidden="1">'План_2014'!$A$13:$GS$474</definedName>
    <definedName name="Z_ABD718A5_C4D8_4D7C_8319_EFB94EC2D448_.wvu.FilterData" localSheetId="0" hidden="1">'План_2014'!$A$14:$GS$677</definedName>
    <definedName name="Z_ABDA8807_DA34_4BB5_A24C_2B7047C59133_.wvu.FilterData" localSheetId="0" hidden="1">'План_2014'!$A$14:$O$606</definedName>
    <definedName name="Z_AC5D9526_9754_4971_97DD_2595F091CD4C_.wvu.FilterData" localSheetId="0" hidden="1">'План_2014'!$A$14:$GS$501</definedName>
    <definedName name="Z_ACEE1378_6A5C_46BD_BAE7_D817B6843C78_.wvu.FilterData" localSheetId="0" hidden="1">'План_2014'!$A$13:$GS$428</definedName>
    <definedName name="Z_AD085E2E_BCF6_4BDB_BC50_8978F09308A8_.wvu.FilterData" localSheetId="0" hidden="1">'План_2014'!$A$14:$O$497</definedName>
    <definedName name="Z_AE290B94_10DB_4830_8C6B_AFE19BDA43F0_.wvu.FilterData" localSheetId="0" hidden="1">'План_2014'!$A$13:$GS$344</definedName>
    <definedName name="Z_AE502796_23A3_4673_B466_79980BB5404D_.wvu.FilterData" localSheetId="0" hidden="1">'План_2014'!$A$13:$GS$171</definedName>
    <definedName name="Z_AE8AD9CE_7EF6_4428_9E51_2F4C7C356FE8_.wvu.FilterData" localSheetId="0" hidden="1">'План_2014'!$A$13:$GS$202</definedName>
    <definedName name="Z_AED004BE_4CEC_42B2_BAF9_769D79FE2A1E_.wvu.FilterData" localSheetId="0" hidden="1">'План_2014'!$A$13:$GS$339</definedName>
    <definedName name="Z_AFBAD104_5F2E_4967_BC4B_6B2F1CE7DDAF_.wvu.FilterData" localSheetId="0" hidden="1">'План_2014'!$14:$677</definedName>
    <definedName name="Z_AFBEC620_0379_473E_9F8D_0EA9DDB0E31E_.wvu.FilterData" localSheetId="0" hidden="1">'План_2014'!$A$13:$GS$442</definedName>
    <definedName name="Z_B01F049D_4BE1_4FE4_86A3_7D8E3E153AF2_.wvu.FilterData" localSheetId="0" hidden="1">'План_2014'!$A$13:$GS$460</definedName>
    <definedName name="Z_B10A05DF_B4D2_49A9_99A4_97255B684C6B_.wvu.FilterData" localSheetId="0" hidden="1">'План_2014'!$A$13:$GS$359</definedName>
    <definedName name="Z_B26BB834_7A05_4EA8_9F17_E76D83DC4C1A_.wvu.FilterData" localSheetId="0" hidden="1">'План_2014'!$A$13:$GS$237</definedName>
    <definedName name="Z_B2A17D41_1811_4107_855C_C3B2FD87D356_.wvu.FilterData" localSheetId="0" hidden="1">'План_2014'!$14:$555</definedName>
    <definedName name="Z_B2AE15C7_C861_4766_BD42_724F4E2DCFC6_.wvu.FilterData" localSheetId="0" hidden="1">'План_2014'!$A$13:$GS$254</definedName>
    <definedName name="Z_B3176EF7_6D25_4EB3_A930_9FC5EAAF1F9C_.wvu.FilterData" localSheetId="0" hidden="1">'План_2014'!$A$14:$GS$677</definedName>
    <definedName name="Z_B3176EF7_6D25_4EB3_A930_9FC5EAAF1F9C_.wvu.PrintArea" localSheetId="0" hidden="1">'План_2014'!$A$1:$O$427</definedName>
    <definedName name="Z_B3176EF7_6D25_4EB3_A930_9FC5EAAF1F9C_.wvu.Rows" localSheetId="0" hidden="1">'План_2014'!$1:$10</definedName>
    <definedName name="Z_B3A5F1BD_16AF_424D_A05D_3D53EDC8A7D6_.wvu.FilterData" localSheetId="0" hidden="1">'План_2014'!$A$14:$GS$534</definedName>
    <definedName name="Z_B437CAA0_3D43_4CE9_BFE2_8539658658CA_.wvu.FilterData" localSheetId="0" hidden="1">'План_2014'!$A$13:$GS$474</definedName>
    <definedName name="Z_B458CD49_3CCD_48AA_AA9E_C01E7BBCD8DD_.wvu.FilterData" localSheetId="0" hidden="1">'План_2014'!$A$13:$GS$171</definedName>
    <definedName name="Z_B461CE22_458E_4B6C_8170_2D6CB30921D1_.wvu.FilterData" localSheetId="0" hidden="1">'План_2014'!$A$13:$GS$202</definedName>
    <definedName name="Z_B4767A86_B131_442D_8969_4695AF717056_.wvu.FilterData" localSheetId="0" hidden="1">'План_2014'!$A$14:$GS$512</definedName>
    <definedName name="Z_B48A9103_9E40_4D8C_8F4D_7DC13BD1DB2D_.wvu.FilterData" localSheetId="0" hidden="1">'План_2014'!$A$13:$GS$205</definedName>
    <definedName name="Z_B4A4FFBB_E9A4_4C0F_9900_C786F68C2378_.wvu.FilterData" localSheetId="0" hidden="1">'План_2014'!$A$14:$GS$606</definedName>
    <definedName name="Z_B4BACDD2_A6D3_4600_AA79_C709EE4C7A72_.wvu.FilterData" localSheetId="0" hidden="1">'План_2014'!$A$13:$GS$254</definedName>
    <definedName name="Z_B4D8EE29_82C7_4664_8F7B_F4B55BA415C0_.wvu.FilterData" localSheetId="0" hidden="1">'План_2014'!$A$14:$O$473</definedName>
    <definedName name="Z_B4FC2B41_C783_4969_9616_86D75BFE2EB4_.wvu.FilterData" localSheetId="0" hidden="1">'План_2014'!$A$13:$GS$168</definedName>
    <definedName name="Z_B54807E3_94BE_4B11_B280_BB290DF40057_.wvu.FilterData" localSheetId="0" hidden="1">'План_2014'!$A$14:$GS$520</definedName>
    <definedName name="Z_B5862D2E_6E9B_4A99_8F37_9FE2F5F8A3A0_.wvu.FilterData" localSheetId="0" hidden="1">'План_2014'!$A$14:$GS$557</definedName>
    <definedName name="Z_B5EB8696_900F_418B_8E4A_A66AC06F0EDC_.wvu.FilterData" localSheetId="0" hidden="1">'План_2014'!$B$52:$O$52</definedName>
    <definedName name="Z_B5EC0FAD_CEF4_49F0_89A2_4F95426CD29D_.wvu.FilterData" localSheetId="0" hidden="1">'План_2014'!$A$13:$GS$185</definedName>
    <definedName name="Z_B5F61F85_5147_4120_9A32_B30F4C7F48C5_.wvu.FilterData" localSheetId="0" hidden="1">'План_2014'!$A$14:$GS$604</definedName>
    <definedName name="Z_B621579F_EF11_46F5_96CA_97672DD6461A_.wvu.FilterData" localSheetId="0" hidden="1">'План_2014'!$A$13:$GS$223</definedName>
    <definedName name="Z_B6C22883_2EB4_4F3D_8C1A_44C281A085D3_.wvu.FilterData" localSheetId="0" hidden="1">'План_2014'!$A$14:$GS$677</definedName>
    <definedName name="Z_B6D18BD4_B193_40EA_A44F_752E021DA6AE_.wvu.FilterData" localSheetId="0" hidden="1">'План_2014'!$A$14:$GS$603</definedName>
    <definedName name="Z_B75C8C10_AB4C_4526_8383_98B3128DCFA4_.wvu.FilterData" localSheetId="0" hidden="1">'План_2014'!$A$14:$GS$512</definedName>
    <definedName name="Z_B79CC875_B1E6_49C2_BE17_4EDD14F3BB65_.wvu.FilterData" localSheetId="0" hidden="1">'План_2014'!$A$13:$GS$171</definedName>
    <definedName name="Z_B7AF0961_EA09_49F9_A0D3_50EA26D01D93_.wvu.FilterData" localSheetId="0" hidden="1">'План_2014'!$A$13:$GS$201</definedName>
    <definedName name="Z_B7D9A5A2_7E67_4B4E_B44E_BDE431AB873D_.wvu.FilterData" localSheetId="0" hidden="1">'План_2014'!$A$14:$GS$534</definedName>
    <definedName name="Z_B819A0DE_BB03_4439_9406_85F72541A3F7_.wvu.FilterData" localSheetId="0" hidden="1">'План_2014'!$14:$579</definedName>
    <definedName name="Z_B84EB0CA_BD6D_4B8B_821D_5FE6BB6CF72A_.wvu.FilterData" localSheetId="0" hidden="1">'План_2014'!$A$14:$O$477</definedName>
    <definedName name="Z_B862FD61_2767_466E_8C3F_3DA259AE1A90_.wvu.FilterData" localSheetId="0" hidden="1">'План_2014'!$A$13:$GS$346</definedName>
    <definedName name="Z_B87974D3_BAE8_47C4_979E_13E5CF061C7A_.wvu.FilterData" localSheetId="0" hidden="1">'План_2014'!$A$13:$GS$219</definedName>
    <definedName name="Z_B8A5D8E6_B729_4EB9_AC74_097396A2B5E7_.wvu.FilterData" localSheetId="0" hidden="1">'План_2014'!$A$14:$O$479</definedName>
    <definedName name="Z_B8BCCE44_BADF_4BDA_A2C2_0B532853F31A_.wvu.FilterData" localSheetId="0" hidden="1">'План_2014'!$A$13:$GS$189</definedName>
    <definedName name="Z_B8DDDF28_4660_4EA7_A83B_9220BCEE205D_.wvu.FilterData" localSheetId="0" hidden="1">'План_2014'!$14:$677</definedName>
    <definedName name="Z_B94285DD_19C4_46B1_8B82_7DDF61B85A82_.wvu.FilterData" localSheetId="0" hidden="1">'План_2014'!$A$13:$GS$199</definedName>
    <definedName name="Z_B9460A25_8F6A_4E72_8A42_B95CF8F9F1F6_.wvu.FilterData" localSheetId="0" hidden="1">'План_2014'!$B$52:$O$52</definedName>
    <definedName name="Z_B96151CD_3CA3_40BE_8DAD_6FD77F34D154_.wvu.FilterData" localSheetId="0" hidden="1">'План_2014'!$A$13:$GS$185</definedName>
    <definedName name="Z_B981C84C_88DC_46AE_82A5_B0CE5629311B_.wvu.FilterData" localSheetId="0" hidden="1">'План_2014'!$A$14:$GS$505</definedName>
    <definedName name="Z_BA0B76C2_7D42_4FAA_B7DD_F16348B68AD8_.wvu.FilterData" localSheetId="0" hidden="1">'План_2014'!$A$14:$O$498</definedName>
    <definedName name="Z_BA180865_3C0C_4D36_88C3_8D8442597D1A_.wvu.FilterData" localSheetId="0" hidden="1">'План_2014'!$A$14:$O$473</definedName>
    <definedName name="Z_BA2221E6_E777_4D8A_B9E0_580E0F879EB9_.wvu.FilterData" localSheetId="0" hidden="1">'План_2014'!$A$14:$GS$534</definedName>
    <definedName name="Z_BA4F4214_339B_470E_AFC4_FD0392C73A71_.wvu.FilterData" localSheetId="0" hidden="1">'План_2014'!$A$14:$GS$532</definedName>
    <definedName name="Z_BA97BC39_4B0B_4689_8949_DE29BAA7EDEC_.wvu.FilterData" localSheetId="0" hidden="1">'План_2014'!$14:$559</definedName>
    <definedName name="Z_BAEC0915_D29E_4056_89F0_0E078B6F9E8B_.wvu.FilterData" localSheetId="0" hidden="1">'План_2014'!$A$13:$GS$228</definedName>
    <definedName name="Z_BB66861E_BC11_4426_89EF_DB75AEB74DC7_.wvu.FilterData" localSheetId="0" hidden="1">'План_2014'!$A$14:$O$499</definedName>
    <definedName name="Z_BBA042DD_D7F9_41E2_9328_8A7D13B39B1E_.wvu.FilterData" localSheetId="0" hidden="1">'План_2014'!$A$13:$GS$202</definedName>
    <definedName name="Z_BBB65217_F7D6_4F29_A726_55115CB00929_.wvu.FilterData" localSheetId="0" hidden="1">'План_2014'!$A$14:$GS$585</definedName>
    <definedName name="Z_BBC21059_28D4_4333_911A_371A27FEB10B_.wvu.FilterData" localSheetId="0" hidden="1">'План_2014'!$A$13:$GS$338</definedName>
    <definedName name="Z_BC3E7969_FB69_4AB4_AD06_333B3B4DBFD4_.wvu.FilterData" localSheetId="0" hidden="1">'План_2014'!$B$52:$O$52</definedName>
    <definedName name="Z_BC7FEB0A_B94A_447A_AF37_B2835129A531_.wvu.FilterData" localSheetId="0" hidden="1">'План_2014'!$A$13:$GS$347</definedName>
    <definedName name="Z_BCBE62CC_A556_486C_9ABE_B383CD10A1A8_.wvu.FilterData" localSheetId="0" hidden="1">'План_2014'!$A$14:$GS$513</definedName>
    <definedName name="Z_BCE3A125_408C_4B12_99DA_515D8C899F5E_.wvu.FilterData" localSheetId="0" hidden="1">'План_2014'!$A$13:$GS$205</definedName>
    <definedName name="Z_BD046378_0C84_4F10_BE01_5E145A8ED537_.wvu.FilterData" localSheetId="0" hidden="1">'План_2014'!$A$14:$GS$504</definedName>
    <definedName name="Z_BD2B8997_B0FA_4CF3_B446_0A51E8A5566C_.wvu.FilterData" localSheetId="0" hidden="1">'План_2014'!$A$14:$GS$550</definedName>
    <definedName name="Z_BD5852E6_6373_421E_B2EB_785FAA2266E7_.wvu.FilterData" localSheetId="0" hidden="1">'План_2014'!$A$14:$GS$580</definedName>
    <definedName name="Z_BDBCF136_E72F_4065_96AF_E6A6E403F120_.wvu.FilterData" localSheetId="0" hidden="1">'План_2014'!$A$13:$GS$202</definedName>
    <definedName name="Z_BDBD99EB_8989_42B9_A0D7_6A75B5A6F2CF_.wvu.FilterData" localSheetId="0" hidden="1">'План_2014'!$A$13:$GS$397</definedName>
    <definedName name="Z_BDC4D955_57A8_491B_8EDD_6AC9D46B27A1_.wvu.FilterData" localSheetId="0" hidden="1">'План_2014'!$14:$555</definedName>
    <definedName name="Z_BE646E05_58CC_44D0_9012_4AA10211D1F1_.wvu.FilterData" localSheetId="0" hidden="1">'План_2014'!$A$14:$GS$569</definedName>
    <definedName name="Z_BE840795_0A9E_480A_AB49_5D88734D08FD_.wvu.FilterData" localSheetId="0" hidden="1">'План_2014'!$A$13:$GS$458</definedName>
    <definedName name="Z_BEC09261_0286_47F4_88FB_A58371DAC9A5_.wvu.FilterData" localSheetId="0" hidden="1">'План_2014'!$A$13:$GS$449</definedName>
    <definedName name="Z_BF4338A1_DF5D_4392_AA09_E2533ECB0461_.wvu.FilterData" localSheetId="0" hidden="1">'План_2014'!$14:$606</definedName>
    <definedName name="Z_BF5A61AC_96FD_4C0C_A15C_CDC193C75A89_.wvu.FilterData" localSheetId="0" hidden="1">'План_2014'!$A$14:$GS$556</definedName>
    <definedName name="Z_BF7E3294_94C8_44CA_AA79_75069D460158_.wvu.FilterData" localSheetId="0" hidden="1">'План_2014'!$A$13:$GS$384</definedName>
    <definedName name="Z_BF82C3BD_9AEF_4966_8886_60784388D37C_.wvu.FilterData" localSheetId="0" hidden="1">'План_2014'!$A$14:$GS$604</definedName>
    <definedName name="Z_BF92BAD3_AE91_44FD_BCEC_F87C1BAA3634_.wvu.FilterData" localSheetId="0" hidden="1">'План_2014'!$A$14:$O$473</definedName>
    <definedName name="Z_BFDBAEE7_B710_4ADC_AD30_090E7B64B82E_.wvu.FilterData" localSheetId="0" hidden="1">'План_2014'!$A$13:$GS$205</definedName>
    <definedName name="Z_C000360F_D048_430B_BD8B_E8479B401A7D_.wvu.FilterData" localSheetId="0" hidden="1">'План_2014'!$A$13:$GS$440</definedName>
    <definedName name="Z_C073310C_9158_413E_91C5_75E23F411C23_.wvu.FilterData" localSheetId="0" hidden="1">'План_2014'!$A$13:$GW$204</definedName>
    <definedName name="Z_C0A95640_03E9_4A1B_8F8C_0BB46B75B161_.wvu.FilterData" localSheetId="0" hidden="1">'План_2014'!$A$14:$GS$542</definedName>
    <definedName name="Z_C0C54FD1_4F6F_49C6_B9A7_34C5BBE3DE42_.wvu.FilterData" localSheetId="0" hidden="1">'План_2014'!$A$13:$GS$223</definedName>
    <definedName name="Z_C144E5B2_1E97_433A_92AD_B2541F2BDC89_.wvu.FilterData" localSheetId="0" hidden="1">'План_2014'!$A$14:$GS$538</definedName>
    <definedName name="Z_C19520C2_3F5A_4517_B0CE_F717F2EE49BB_.wvu.FilterData" localSheetId="0" hidden="1">'План_2014'!$A$14:$GS$550</definedName>
    <definedName name="Z_C1B6723F_4E01_47A2_8139_CFC91CCF3D30_.wvu.FilterData" localSheetId="0" hidden="1">'План_2014'!$A$13:$GS$238</definedName>
    <definedName name="Z_C274A88D_5B7E_497E_A311_D8DF96A70D6F_.wvu.FilterData" localSheetId="0" hidden="1">'План_2014'!$A$13:$GS$462</definedName>
    <definedName name="Z_C2D3B99E_A63A_4F58_8BD6_E6A111D530C1_.wvu.FilterData" localSheetId="0" hidden="1">'План_2014'!$A$14:$GS$609</definedName>
    <definedName name="Z_C317B047_8DA1_4B16_BE4A_550403BA4B7B_.wvu.FilterData" localSheetId="0" hidden="1">'План_2014'!$A$14:$GS$554</definedName>
    <definedName name="Z_C3449300_4BFA_4EEB_B89B_D9A2FFB2DB72_.wvu.FilterData" localSheetId="0" hidden="1">'План_2014'!$A$14:$O$485</definedName>
    <definedName name="Z_C3717BAF_9177_4E8F_A858_B7885ED7C6B1_.wvu.FilterData" localSheetId="0" hidden="1">'План_2014'!$A$13:$GS$427</definedName>
    <definedName name="Z_C40216FF_C62D_46DD_BBB9_83C9429D8443_.wvu.FilterData" localSheetId="0" hidden="1">'План_2014'!$A$13:$GS$384</definedName>
    <definedName name="Z_C412D9B8_AAC1_4F7B_8AD6_A07DEDDEC1CE_.wvu.FilterData" localSheetId="0" hidden="1">'План_2014'!$A$14:$O$472</definedName>
    <definedName name="Z_C41BE252_A60B_472E_B905_79DB3D02C180_.wvu.FilterData" localSheetId="0" hidden="1">'План_2014'!$A$13:$GS$171</definedName>
    <definedName name="Z_C48D01F8_D44B_43E7_8347_26F9B2F4761F_.wvu.FilterData" localSheetId="0" hidden="1">'План_2014'!$A$14:$GS$677</definedName>
    <definedName name="Z_C4B5F08A_80A6_40E8_BFE3_6080BEBA3B0F_.wvu.FilterData" localSheetId="0" hidden="1">'План_2014'!$A$14:$O$480</definedName>
    <definedName name="Z_C4B7DBD5_2CCC_4A97_858A_CBD328D2D53A_.wvu.FilterData" localSheetId="0" hidden="1">'План_2014'!$A$13:$GS$462</definedName>
    <definedName name="Z_C4CE7465_BA04_4E19_8574_BCA8EB7C9D2F_.wvu.FilterData" localSheetId="0" hidden="1">'План_2014'!$A$13:$GS$417</definedName>
    <definedName name="Z_C59F335F_D189_486A_A785_6DB8D065AAC5_.wvu.FilterData" localSheetId="0" hidden="1">'План_2014'!$A$13:$GS$171</definedName>
    <definedName name="Z_C5C003F6_8527_4FB9_A1CC_E48D85BAFEF2_.wvu.FilterData" localSheetId="0" hidden="1">'План_2014'!$A$13:$GS$359</definedName>
    <definedName name="Z_C61D26B4_69AF_4B3D_B4F2_CCE79C20D20E_.wvu.FilterData" localSheetId="0" hidden="1">'План_2014'!$A$13:$GS$202</definedName>
    <definedName name="Z_C675025A_FDF6_4713_AE98_C99C5C0A7791_.wvu.FilterData" localSheetId="0" hidden="1">'План_2014'!$A$13:$GS$403</definedName>
    <definedName name="Z_C6ED17DD_0EAA_4E03_800C_90858DCE9237_.wvu.FilterData" localSheetId="0" hidden="1">'План_2014'!$A$14:$GS$606</definedName>
    <definedName name="Z_C6F92799_4B9E_4AEE_99FA_CBCF40AA9228_.wvu.FilterData" localSheetId="0" hidden="1">'План_2014'!$A$14:$GS$549</definedName>
    <definedName name="Z_C709DFB5_81F8_4C0A_A52D_4AC1C1556E26_.wvu.FilterData" localSheetId="0" hidden="1">'План_2014'!$B$52:$O$52</definedName>
    <definedName name="Z_C71CE58A_F9E1_4711_9780_CD873CBF9BF7_.wvu.FilterData" localSheetId="0" hidden="1">'План_2014'!$A$13:$GS$342</definedName>
    <definedName name="Z_C73E1B5E_4162_45EC_B5E8_9514D0A87428_.wvu.FilterData" localSheetId="0" hidden="1">'План_2014'!$A$14:$O$609</definedName>
    <definedName name="Z_C73E48E0_6AB2_4CA3_BBF9_0168E5A8AEA5_.wvu.FilterData" localSheetId="0" hidden="1">'План_2014'!$B$52:$O$52</definedName>
    <definedName name="Z_C7E770A8_F153_4C68_BF43_BAAFEA2A45BE_.wvu.FilterData" localSheetId="0" hidden="1">'План_2014'!$A$14:$O$462</definedName>
    <definedName name="Z_C7F9BE48_4834_4B57_A58B_1E0A632C1E4C_.wvu.FilterData" localSheetId="0" hidden="1">'План_2014'!$A$14:$GS$526</definedName>
    <definedName name="Z_C84104CC_3FDE_4E0B_A22B_3137B0745717_.wvu.FilterData" localSheetId="0" hidden="1">'План_2014'!$A$14:$GS$550</definedName>
    <definedName name="Z_C8543C51_17C1_47C0_88E6_4728ADA7FBE2_.wvu.FilterData" localSheetId="0" hidden="1">'План_2014'!$A$13:$GS$205</definedName>
    <definedName name="Z_C915445B_58B4_4BCB_8706_5B8F6BCC8B06_.wvu.FilterData" localSheetId="0" hidden="1">'План_2014'!$A$14:$O$485</definedName>
    <definedName name="Z_C9481014_51A3_4882_8CB0_228E8CFE86B2_.wvu.FilterData" localSheetId="0" hidden="1">'План_2014'!$A$13:$GS$185</definedName>
    <definedName name="Z_C98B845B_6E2F_409F_8CB4_71F9126DEF50_.wvu.FilterData" localSheetId="0" hidden="1">'План_2014'!$A$13:$GS$396</definedName>
    <definedName name="Z_CA0573D0_A083_4A98_95D6_A862A034F4F4_.wvu.FilterData" localSheetId="0" hidden="1">'План_2014'!$B$52:$O$52</definedName>
    <definedName name="Z_CABF095B_26EB_4AB5_8253_5E27C7E42CF1_.wvu.FilterData" localSheetId="0" hidden="1">'План_2014'!$A$14:$O$485</definedName>
    <definedName name="Z_CB0202C4_4EF1_4FE6_B38C_96332B361DD8_.wvu.FilterData" localSheetId="0" hidden="1">'План_2014'!$A$14:$O$477</definedName>
    <definedName name="Z_CB132ADC_45BA_4E50_B924_A2E57156DE20_.wvu.FilterData" localSheetId="0" hidden="1">'План_2014'!$A$14:$GS$509</definedName>
    <definedName name="Z_CBE67EC8_6856_4E68_9CC0_9410E6C051DF_.wvu.FilterData" localSheetId="0" hidden="1">'План_2014'!$A$14:$GS$576</definedName>
    <definedName name="Z_CC5002A9_97C4_4892_93BD_62482ED3B13A_.wvu.FilterData" localSheetId="0" hidden="1">'План_2014'!$A$14:$O$485</definedName>
    <definedName name="Z_CCC20921_3C92_4B41_9CB0_062E17768BBC_.wvu.FilterData" localSheetId="0" hidden="1">'План_2014'!$A$14:$GS$507</definedName>
    <definedName name="Z_CD87A774_873D_4489_965D_7B0E7F9D0495_.wvu.FilterData" localSheetId="0" hidden="1">'План_2014'!$A$14:$GS$541</definedName>
    <definedName name="Z_CDB22C92_5F01_46CA_AE1A_FF7128FA69FE_.wvu.FilterData" localSheetId="0" hidden="1">'План_2014'!$A$14:$GS$578</definedName>
    <definedName name="Z_CE8C2B03_B725_47A8_8F89_016CAE83ECBC_.wvu.FilterData" localSheetId="0" hidden="1">'План_2014'!$A$14:$GS$606</definedName>
    <definedName name="Z_CEB81F30_8EAE_4107_8E1D_22F3409D481B_.wvu.FilterData" localSheetId="0" hidden="1">'План_2014'!$A$13:$GS$168</definedName>
    <definedName name="Z_CF1B3CB1_2CE2_4F3C_BD59_166E2D7170AD_.wvu.FilterData" localSheetId="0" hidden="1">'План_2014'!$A$13:$GS$218</definedName>
    <definedName name="Z_CF483E3A_EA5A_4E24_84EA_9A8BB0EB40E8_.wvu.FilterData" localSheetId="0" hidden="1">'План_2014'!$A$14:$GS$562</definedName>
    <definedName name="Z_CFB2509D_7F5B_4ACA_B2FE_2FA6BF376DE2_.wvu.FilterData" localSheetId="0" hidden="1">'План_2014'!$A$13:$GS$461</definedName>
    <definedName name="Z_D0047211_F325_41FF_99EA_962159D22551_.wvu.FilterData" localSheetId="0" hidden="1">'План_2014'!$B$52:$O$52</definedName>
    <definedName name="Z_D016A585_6798_4ED5_BB68_DA721ADE975B_.wvu.FilterData" localSheetId="0" hidden="1">'План_2014'!$A$14:$GS$578</definedName>
    <definedName name="Z_D06BDD63_0697_44A8_9064_8B519327D238_.wvu.FilterData" localSheetId="0" hidden="1">'План_2014'!$A$13:$GS$386</definedName>
    <definedName name="Z_D0B161DE_E105_48B0_8432_7A7F89AEA2E8_.wvu.FilterData" localSheetId="0" hidden="1">'План_2014'!$A$14:$GS$677</definedName>
    <definedName name="Z_D1529378_ECED_4365_9B0F_726A6A09FCB5_.wvu.FilterData" localSheetId="0" hidden="1">'План_2014'!$14:$677</definedName>
    <definedName name="Z_D1839A5F_4F88_4F13_9C3D_75491C1FB4E6_.wvu.FilterData" localSheetId="0" hidden="1">'План_2014'!$A$14:$GS$546</definedName>
    <definedName name="Z_D196C8A0_8C05_41E2_B039_CAA3508AA1CB_.wvu.FilterData" localSheetId="0" hidden="1">'План_2014'!$A$14:$O$489</definedName>
    <definedName name="Z_D2693CE1_C6B4_4FAA_9994_400DC802112C_.wvu.FilterData" localSheetId="0" hidden="1">'План_2014'!$A$13:$GS$455</definedName>
    <definedName name="Z_D28F2C01_85C5_47FB_B85C_52F7C3795A5C_.wvu.FilterData" localSheetId="0" hidden="1">'План_2014'!$A$14:$GS$504</definedName>
    <definedName name="Z_D2978AD4_FD6A_4F5A_AD36_0E47BBCAD7C9_.wvu.FilterData" localSheetId="0" hidden="1">'План_2014'!$A$13:$GS$366</definedName>
    <definedName name="Z_D2A08251_75ED_43C9_A3E8_DBE38269E88C_.wvu.FilterData" localSheetId="0" hidden="1">'План_2014'!$A$13:$GS$338</definedName>
    <definedName name="Z_D2CA3C44_5874_46E0_A07C_2824822496A3_.wvu.FilterData" localSheetId="0" hidden="1">'План_2014'!$A$14:$O$472</definedName>
    <definedName name="Z_D2D03D43_E546_439C_8D73_0A9A910867DF_.wvu.FilterData" localSheetId="0" hidden="1">'План_2014'!$A$13:$GS$186</definedName>
    <definedName name="Z_D32755BA_7729_40C3_8013_2D812ECE314F_.wvu.FilterData" localSheetId="0" hidden="1">'План_2014'!$A$13:$GS$171</definedName>
    <definedName name="Z_D3390DAD_426C_4285_8CA6_ED9F1FE5E998_.wvu.FilterData" localSheetId="0" hidden="1">'План_2014'!$A$13:$GS$225</definedName>
    <definedName name="Z_D33DF149_DE0F_45EB_997C_64245F3CFC19_.wvu.FilterData" localSheetId="0" hidden="1">'План_2014'!$A$13:$GS$452</definedName>
    <definedName name="Z_D33EDA6A_8110_4F36_BB14_3AE7C2BEA6F3_.wvu.FilterData" localSheetId="0" hidden="1">'План_2014'!$A$14:$O$605</definedName>
    <definedName name="Z_D3B4F861_C26F_47A3_B587_0B55BCAC7C5E_.wvu.FilterData" localSheetId="0" hidden="1">'План_2014'!$A$14:$GS$543</definedName>
    <definedName name="Z_D3FF871F_F683_451B_9E64_553E3F59D4E2_.wvu.FilterData" localSheetId="0" hidden="1">'План_2014'!$A$13:$GS$264</definedName>
    <definedName name="Z_D40D3DCD_81C8_438A_BAAD_85FA2748E721_.wvu.FilterData" localSheetId="0" hidden="1">'План_2014'!$A$14:$O$498</definedName>
    <definedName name="Z_D43ABD44_E018_43F3_9457_28BE4EE2119B_.wvu.FilterData" localSheetId="0" hidden="1">'План_2014'!$A$13:$GS$455</definedName>
    <definedName name="Z_D481F0BD_2AB8_44B7_AD33_81F7942FFB2B_.wvu.FilterData" localSheetId="0" hidden="1">'План_2014'!$A$14:$O$480</definedName>
    <definedName name="Z_D48B092C_DB02_497B_8451_E2BA379CC800_.wvu.FilterData" localSheetId="0" hidden="1">'План_2014'!$A$13:$GS$423</definedName>
    <definedName name="Z_D4940F2E_58F8_46F7_8892_9A4F525C0535_.wvu.FilterData" localSheetId="0" hidden="1">'План_2014'!$A$13:$GS$384</definedName>
    <definedName name="Z_D4EA9492_3328_4F81_AC80_56DDCF28B166_.wvu.FilterData" localSheetId="0" hidden="1">'План_2014'!$A$13:$GS$388</definedName>
    <definedName name="Z_D50F52B4_22DE_43D5_8AAD_5CE090964C7B_.wvu.FilterData" localSheetId="0" hidden="1">'План_2014'!$A$14:$O$488</definedName>
    <definedName name="Z_D52CBCD2_A0EF_49E8_B605_E650B40B131D_.wvu.FilterData" localSheetId="0" hidden="1">'План_2014'!$A$13:$GS$432</definedName>
    <definedName name="Z_D548EAC7_9C9A_4CA2_B92A_0EFEA78FAA51_.wvu.FilterData" localSheetId="0" hidden="1">'План_2014'!$A$14:$O$677</definedName>
    <definedName name="Z_D548EAC7_9C9A_4CA2_B92A_0EFEA78FAA51_.wvu.PrintArea" localSheetId="0" hidden="1">'План_2014'!$A$1:$O$427</definedName>
    <definedName name="Z_D548EAC7_9C9A_4CA2_B92A_0EFEA78FAA51_.wvu.Rows" localSheetId="0" hidden="1">'План_2014'!$1:$10</definedName>
    <definedName name="Z_D555259E_AB1C_443F_8571_43F419621D1A_.wvu.FilterData" localSheetId="0" hidden="1">'План_2014'!$A$13:$GS$427</definedName>
    <definedName name="Z_D562FEAD_374B_48F4_B0E3_6E20D5BC33F6_.wvu.FilterData" localSheetId="0" hidden="1">'План_2014'!$14:$677</definedName>
    <definedName name="Z_D596EF3C_3B58_418B_9466_D29822A3BB40_.wvu.FilterData" localSheetId="0" hidden="1">'План_2014'!$A$13:$GS$263</definedName>
    <definedName name="Z_D5A1B2E8_2456_486C_922F_E4FF84C42CFE_.wvu.FilterData" localSheetId="0" hidden="1">'План_2014'!$A$13:$GS$359</definedName>
    <definedName name="Z_D5C184F1_DC02_428C_B7AC_E8DB3CEB124E_.wvu.FilterData" localSheetId="0" hidden="1">'План_2014'!$A$13:$GS$427</definedName>
    <definedName name="Z_D6043DC0_CEB3_4E67_9BE7_7551D3C1F459_.wvu.FilterData" localSheetId="0" hidden="1">'План_2014'!$A$13:$GS$236</definedName>
    <definedName name="Z_D6F92B72_FCC3_424B_8550_B2807EE24800_.wvu.FilterData" localSheetId="0" hidden="1">'План_2014'!$B$52:$O$52</definedName>
    <definedName name="Z_D6FE4CE4_8E4C_4C06_BA6F_84D8870B9598_.wvu.FilterData" localSheetId="0" hidden="1">'План_2014'!$A$14:$GS$677</definedName>
    <definedName name="Z_D7197C66_C343_4112_87F2_0E9DB0BAF7CF_.wvu.FilterData" localSheetId="0" hidden="1">'План_2014'!$A$14:$O$485</definedName>
    <definedName name="Z_D77CFD25_2AF9_4DF7_9758_765AA2751571_.wvu.FilterData" localSheetId="0" hidden="1">'План_2014'!$A$14:$GS$568</definedName>
    <definedName name="Z_D804D132_9A08_4BA3_A063_CCB1E5D72D9D_.wvu.FilterData" localSheetId="0" hidden="1">'План_2014'!$A$13:$GS$342</definedName>
    <definedName name="Z_D80810ED_F8AD_4606_8BD5_98D28E39DEE8_.wvu.FilterData" localSheetId="0" hidden="1">'План_2014'!$A$14:$GS$508</definedName>
    <definedName name="Z_D819DD69_F0F7_44FB_9DE2_F43FEBA966EF_.wvu.FilterData" localSheetId="0" hidden="1">'План_2014'!$A$13:$GS$320</definedName>
    <definedName name="Z_D8A22E97_94D1_4889_AF37_B6C407666EB3_.wvu.FilterData" localSheetId="0" hidden="1">'План_2014'!$A$14:$O$499</definedName>
    <definedName name="Z_D91A4E71_59E9_4F20_B8AD_15BF016F9C8C_.wvu.FilterData" localSheetId="0" hidden="1">'План_2014'!$A$13:$GS$406</definedName>
    <definedName name="Z_D94214C3_39A2_4E38_902E_A5927B69AB7D_.wvu.FilterData" localSheetId="0" hidden="1">'План_2014'!$A$14:$GS$568</definedName>
    <definedName name="Z_D96C469F_5F47_4184_94FD_171B2F12CCCB_.wvu.FilterData" localSheetId="0" hidden="1">'План_2014'!$A$13:$GS$237</definedName>
    <definedName name="Z_D974E32C_9749_4C6F_856B_1881011DD580_.wvu.FilterData" localSheetId="0" hidden="1">'План_2014'!$A$14:$GS$576</definedName>
    <definedName name="Z_D98AE4D3_BD55_4279_8D09_98C861A06097_.wvu.FilterData" localSheetId="0" hidden="1">'План_2014'!$A$13:$GS$449</definedName>
    <definedName name="Z_D98D8755_B778_4579_AC4D_1611B94D9C88_.wvu.FilterData" localSheetId="0" hidden="1">'План_2014'!$A$14:$O$496</definedName>
    <definedName name="Z_D9CDE108_21B9_4E8E_B09A_1E17E4E2CEC6_.wvu.FilterData" localSheetId="0" hidden="1">'План_2014'!$A$14:$O$497</definedName>
    <definedName name="Z_D9E1C10A_EE8C_46A1_BB57_D1F0D7A82454_.wvu.FilterData" localSheetId="0" hidden="1">'План_2014'!$A$14:$O$489</definedName>
    <definedName name="Z_DA008FCD_A7B5_4F66_8292_7D160B4B7302_.wvu.FilterData" localSheetId="0" hidden="1">'План_2014'!$A$14:$GS$535</definedName>
    <definedName name="Z_DA04B660_0A50_43EA_A56B_4AE9031D957F_.wvu.FilterData" localSheetId="0" hidden="1">'План_2014'!$A$13:$GS$169</definedName>
    <definedName name="Z_DA0E71E5_092E_4D06_81A3_0B12BCF6717F_.wvu.FilterData" localSheetId="0" hidden="1">'План_2014'!$A$13:$GS$420</definedName>
    <definedName name="Z_DA332EE1_73DE_4EC5_BA13_95FB1FF53E62_.wvu.FilterData" localSheetId="0" hidden="1">'План_2014'!$A$13:$GS$185</definedName>
    <definedName name="Z_DA726771_8EF3_4518_B41E_26437D4A6B5D_.wvu.FilterData" localSheetId="0" hidden="1">'План_2014'!$A$13:$GS$462</definedName>
    <definedName name="Z_DC8BB11B_919E_4530_9059_A67F32BE6532_.wvu.FilterData" localSheetId="0" hidden="1">'План_2014'!$A$14:$GS$569</definedName>
    <definedName name="Z_DCD9147C_91F3_4366_A333_EA158A245810_.wvu.FilterData" localSheetId="0" hidden="1">'План_2014'!$A$14:$O$609</definedName>
    <definedName name="Z_DCFCF0C9_663A_43D9_AD15_E170417C2F59_.wvu.FilterData" localSheetId="0" hidden="1">'План_2014'!$A$14:$GS$507</definedName>
    <definedName name="Z_DD20F953_BAEC_40F9_9B54_4A1BE0C1FE88_.wvu.FilterData" localSheetId="0" hidden="1">'План_2014'!$A$13:$GS$199</definedName>
    <definedName name="Z_DDCA90D3_F9BE_4840_9A8B_BD2587D68FC1_.wvu.FilterData" localSheetId="0" hidden="1">'План_2014'!$A$14:$GS$527</definedName>
    <definedName name="Z_DE01F838_A150_4FCC_B5B0_6B3402277A5F_.wvu.FilterData" localSheetId="0" hidden="1">'План_2014'!$A$13:$GS$419</definedName>
    <definedName name="Z_DF02A8F1_19E1_4ADD_B3F5_57BA36531780_.wvu.FilterData" localSheetId="0" hidden="1">'План_2014'!$A$14:$GS$677</definedName>
    <definedName name="Z_DF51C496_5A43_4867_B9E6_C1DE6DBD21E2_.wvu.FilterData" localSheetId="0" hidden="1">'План_2014'!$A$14:$GS$501</definedName>
    <definedName name="Z_DF6FD7DB_F8E5_4BC1_8ACA_C7A16F9C8714_.wvu.FilterData" localSheetId="0" hidden="1">'План_2014'!$A$14:$O$479</definedName>
    <definedName name="Z_DFD29DB8_7069_4BF8_BA0A_F2939C7BBDFC_.wvu.FilterData" localSheetId="0" hidden="1">'План_2014'!$A$14:$O$677</definedName>
    <definedName name="Z_E016E417_8E35_4A8D_AF4B_773A83B9082B_.wvu.FilterData" localSheetId="0" hidden="1">'План_2014'!$A$14:$GS$499</definedName>
    <definedName name="Z_E0449B2A_864A_4436_9F3A_BC3A25BAEFAD_.wvu.FilterData" localSheetId="0" hidden="1">'План_2014'!$A$14:$GS$527</definedName>
    <definedName name="Z_E20ECFDB_8E2D_4401_84C7_EACDD5602227_.wvu.FilterData" localSheetId="0" hidden="1">'План_2014'!$A$13:$GS$447</definedName>
    <definedName name="Z_E2448C21_6E88_4C87_BD90_C56ED2692AA1_.wvu.FilterData" localSheetId="0" hidden="1">'План_2014'!$A$13:$GS$193</definedName>
    <definedName name="Z_E28F63A0_BC97_4137_848E_DE9357D35FF9_.wvu.FilterData" localSheetId="0" hidden="1">'План_2014'!$A$13:$GS$205</definedName>
    <definedName name="Z_E2A9EE66_DADD_4DB5_8DBF_F0C55E329C65_.wvu.FilterData" localSheetId="0" hidden="1">'План_2014'!$A$13:$GS$185</definedName>
    <definedName name="Z_E2AFD641_6224_47AB_8F6C_CDFF08F5C8FC_.wvu.FilterData" localSheetId="0" hidden="1">'План_2014'!$A$13:$GS$360</definedName>
    <definedName name="Z_E33A38AB_F0A7_4CEE_96E8_40F35A7F9F7B_.wvu.FilterData" localSheetId="0" hidden="1">'План_2014'!$A$13:$GS$186</definedName>
    <definedName name="Z_E3A4DE27_8A39_449D_9ACA_EB8F493ED6C2_.wvu.FilterData" localSheetId="0" hidden="1">'План_2014'!$A$13:$GS$474</definedName>
    <definedName name="Z_E4E845D5_765E_49E6_930D_E3415D735849_.wvu.FilterData" localSheetId="0" hidden="1">'План_2014'!$A$14:$GS$493</definedName>
    <definedName name="Z_E4FD681A_F917_4435_88E2_E9B4AABE4A5C_.wvu.FilterData" localSheetId="0" hidden="1">'План_2014'!$A$13:$GS$330</definedName>
    <definedName name="Z_E52E0A4C_F4FF_4A08_9913_A243B5976C12_.wvu.FilterData" localSheetId="0" hidden="1">'План_2014'!$A$13:$GS$427</definedName>
    <definedName name="Z_E569364F_9263_4779_859B_FB0325472250_.wvu.FilterData" localSheetId="0" hidden="1">'План_2014'!$A$13:$GS$392</definedName>
    <definedName name="Z_E589F319_435F_4B32_B061_54C75B8EBC38_.wvu.FilterData" localSheetId="0" hidden="1">'План_2014'!$A$14:$GS$592</definedName>
    <definedName name="Z_E5D1721A_93CE_4606_ACD6_0F1473B18BCB_.wvu.FilterData" localSheetId="0" hidden="1">'План_2014'!$A$13:$GS$399</definedName>
    <definedName name="Z_E5E3B716_9378_44B9_A899_B4892D70A489_.wvu.FilterData" localSheetId="0" hidden="1">'План_2014'!$A$13:$GS$366</definedName>
    <definedName name="Z_E60D6992_39DD_4667_979D_5431D8C77944_.wvu.FilterData" localSheetId="0" hidden="1">'План_2014'!$A$14:$O$609</definedName>
    <definedName name="Z_E6E05AD8_0094_4243_A8EF_7561BF2250B8_.wvu.FilterData" localSheetId="0" hidden="1">'План_2014'!$B$52:$O$52</definedName>
    <definedName name="Z_E7331A89_51C2_4496_AA36_04B8740520D8_.wvu.FilterData" localSheetId="0" hidden="1">'План_2014'!$A$13:$GS$189</definedName>
    <definedName name="Z_E757168B_48E9_47A7_904A_CF1D0E759D51_.wvu.FilterData" localSheetId="0" hidden="1">'План_2014'!$A$14:$GS$609</definedName>
    <definedName name="Z_E7A0FB24_D8D1_4E21_923F_0A9CAE7CAA1D_.wvu.FilterData" localSheetId="0" hidden="1">'План_2014'!$A$14:$O$491</definedName>
    <definedName name="Z_E819EA00_14B8_4613_805A_D9B122882086_.wvu.FilterData" localSheetId="0" hidden="1">'План_2014'!$A$13:$GS$360</definedName>
    <definedName name="Z_E867145F_F656_4312_8EB4_2C7D364B528E_.wvu.FilterData" localSheetId="0" hidden="1">'План_2014'!$A$13:$GS$229</definedName>
    <definedName name="Z_E88ADD39_7ABF_4601_BF2E_C16A596D3C51_.wvu.FilterData" localSheetId="0" hidden="1">'План_2014'!$A$13:$GS$359</definedName>
    <definedName name="Z_E9038681_6692_40E2_B715_55341C0D1DC5_.wvu.FilterData" localSheetId="0" hidden="1">'План_2014'!$A$14:$GS$609</definedName>
    <definedName name="Z_E9293023_4D4C_4305_A9AD_B61D78E6960B_.wvu.FilterData" localSheetId="0" hidden="1">'План_2014'!$A$14:$GS$609</definedName>
    <definedName name="Z_E95BD527_7E03_4B8D_B576_3E4705E37850_.wvu.FilterData" localSheetId="0" hidden="1">'План_2014'!$A$14:$GS$609</definedName>
    <definedName name="Z_E9A2C2BE_9AFD_4494_8B92_A964EAE357C6_.wvu.FilterData" localSheetId="0" hidden="1">'План_2014'!$A$14:$GS$606</definedName>
    <definedName name="Z_E9CB5D55_3FBB_412B_802E_76B96338748C_.wvu.FilterData" localSheetId="0" hidden="1">'План_2014'!$A$13:$GS$330</definedName>
    <definedName name="Z_E9CEC3EA_D10B_4607_93BB_18E9B3661083_.wvu.FilterData" localSheetId="0" hidden="1">'План_2014'!$A$14:$GS$492</definedName>
    <definedName name="Z_EA3F2607_EF39_412F_A06E_14ECF3104A71_.wvu.FilterData" localSheetId="0" hidden="1">'План_2014'!$A$13:$GS$418</definedName>
    <definedName name="Z_EA5185AE_1B5F_41D3_B2A9_AE1B43EA05E3_.wvu.FilterData" localSheetId="0" hidden="1">'План_2014'!$A$14:$O$677</definedName>
    <definedName name="Z_EA57677A_EDBA_4D16_94CF_E43C814D92A4_.wvu.FilterData" localSheetId="0" hidden="1">'План_2014'!$A$13:$GS$248</definedName>
    <definedName name="Z_EAAE6F7B_D6E2_43B4_BF97_E35D21FA8B58_.wvu.FilterData" localSheetId="0" hidden="1">'План_2014'!$A$14:$GS$549</definedName>
    <definedName name="Z_EAF09CF8_EF73_449D_A2A3_55F68AE4FDDB_.wvu.FilterData" localSheetId="0" hidden="1">'План_2014'!$A$13:$GS$228</definedName>
    <definedName name="Z_EAF6A149_3C7A_471C_8C95_D51DE0F5F1DF_.wvu.FilterData" localSheetId="0" hidden="1">'План_2014'!$A$14:$GS$530</definedName>
    <definedName name="Z_EB3B866D_4061_40C4_8C45_A628F499A9F0_.wvu.FilterData" localSheetId="0" hidden="1">'План_2014'!$A$14:$O$499</definedName>
    <definedName name="Z_EB40C457_19D5_4328_81ED_9B26456727C2_.wvu.FilterData" localSheetId="0" hidden="1">'План_2014'!$A$13:$GS$405</definedName>
    <definedName name="Z_EB65A429_D9FD_47E4_BA7D_9030643992D9_.wvu.FilterData" localSheetId="0" hidden="1">'План_2014'!$A$14:$GS$509</definedName>
    <definedName name="Z_EBEB6451_BF77_4A22_B08A_7530DEF01289_.wvu.FilterData" localSheetId="0" hidden="1">'План_2014'!$A$13:$GS$199</definedName>
    <definedName name="Z_EC46229E_F823_4710_BA30_CC434E66D87E_.wvu.FilterData" localSheetId="0" hidden="1">'План_2014'!$A$13:$GS$359</definedName>
    <definedName name="Z_EC4FAA2D_D32B_40F5_A4A3_9BC8066E5D94_.wvu.FilterData" localSheetId="0" hidden="1">'План_2014'!$A$14:$GS$516</definedName>
    <definedName name="Z_EC7B2067_272E_456C_A141_9F0E30A9FED7_.wvu.FilterData" localSheetId="0" hidden="1">'План_2014'!$A$13:$GS$224</definedName>
    <definedName name="Z_EC7B2067_272E_456C_A141_9F0E30A9FED7_.wvu.Rows" localSheetId="0" hidden="1">'План_2014'!$1:$10</definedName>
    <definedName name="Z_ECDA4FB4_E56D_4F29_B0C3_80422C3E9DED_.wvu.FilterData" localSheetId="0" hidden="1">'План_2014'!$A$14:$GS$609</definedName>
    <definedName name="Z_ECE49431_22C6_45B9_A3AC_8048A7186E48_.wvu.FilterData" localSheetId="0" hidden="1">'План_2014'!$A$13:$GS$238</definedName>
    <definedName name="Z_ECE53961_BFE1_4272_B91E_0562D2F35F75_.wvu.FilterData" localSheetId="0" hidden="1">'План_2014'!$A$14:$O$485</definedName>
    <definedName name="Z_ED8A9333_D015_4D8B_A0CF_F83079506FC3_.wvu.FilterData" localSheetId="0" hidden="1">'План_2014'!$A$14:$O$488</definedName>
    <definedName name="Z_EDCB3D25_4A0C_441F_8A4B_BC9196F3121F_.wvu.FilterData" localSheetId="0" hidden="1">'План_2014'!$A$14:$GS$594</definedName>
    <definedName name="Z_EE05BD87_B8C5_4275_B480_74EFC24C065A_.wvu.FilterData" localSheetId="0" hidden="1">'План_2014'!$A$14:$GS$571</definedName>
    <definedName name="Z_EEB8536D_F4BD_4273_BF18_7A5D5620F47F_.wvu.FilterData" localSheetId="0" hidden="1">'План_2014'!$A$14:$O$496</definedName>
    <definedName name="Z_EEED95C4_3E45_4DB7_9A2F_FF75E4101247_.wvu.FilterData" localSheetId="0" hidden="1">'План_2014'!$A$14:$GS$677</definedName>
    <definedName name="Z_EFF7A5DF_8F31_479D_91B1_F828C7BFB8AB_.wvu.FilterData" localSheetId="0" hidden="1">'План_2014'!$A$13:$GS$407</definedName>
    <definedName name="Z_F0448199_2B51_4204_B7A3_D3251B4EC687_.wvu.FilterData" localSheetId="0" hidden="1">'План_2014'!$A$13:$GS$422</definedName>
    <definedName name="Z_F0AE2817_B1EE_4FE0_9798_1140898A33B0_.wvu.FilterData" localSheetId="0" hidden="1">'План_2014'!$A$14:$GS$581</definedName>
    <definedName name="Z_F0F6E01E_1F90_4B3F_9EC8_47F7A886EADA_.wvu.FilterData" localSheetId="0" hidden="1">'План_2014'!$A$13:$GS$205</definedName>
    <definedName name="Z_F2554233_08C2_49C2_A464_F925619218A7_.wvu.FilterData" localSheetId="0" hidden="1">'План_2014'!$A$14:$O$493</definedName>
    <definedName name="Z_F3160328_BFE7_42F9_A8CC_08975CD91FE6_.wvu.FilterData" localSheetId="0" hidden="1">'План_2014'!$A$13:$GS$185</definedName>
    <definedName name="Z_F408CC5D_A432_4C90_8D31_4B9E6B0F27F3_.wvu.FilterData" localSheetId="0" hidden="1">'План_2014'!$A$14:$GS$530</definedName>
    <definedName name="Z_F40A70F4_81CB_45EA_B998_B19D238B78DA_.wvu.FilterData" localSheetId="0" hidden="1">'План_2014'!$A$14:$GS$511</definedName>
    <definedName name="Z_F444CC9D_BEB5_4143_9481_530E0ACF7835_.wvu.FilterData" localSheetId="0" hidden="1">'План_2014'!$A$14:$GS$523</definedName>
    <definedName name="Z_F457C249_C8A8_4A0C_8150_A7BA6A1A1F9E_.wvu.FilterData" localSheetId="0" hidden="1">'План_2014'!$A$14:$GS$509</definedName>
    <definedName name="Z_F54A8035_08E2_4E8B_A53D_62E26AAF807E_.wvu.FilterData" localSheetId="0" hidden="1">'План_2014'!$A$14:$GS$564</definedName>
    <definedName name="Z_F5511B90_FB24_4906_82E2_11F2D5F4324F_.wvu.FilterData" localSheetId="0" hidden="1">'План_2014'!$A$13:$GS$290</definedName>
    <definedName name="Z_F55B02F9_7081_4B9C_A3F8_3FC77E42173F_.wvu.FilterData" localSheetId="0" hidden="1">'План_2014'!$B$52:$O$52</definedName>
    <definedName name="Z_F563698C_5F08_47E5_AA6D_E68B645BC6FF_.wvu.FilterData" localSheetId="0" hidden="1">'План_2014'!$A$14:$GS$598</definedName>
    <definedName name="Z_F573658A_0DE9_45AF_B01C_5E15F2129E0A_.wvu.FilterData" localSheetId="0" hidden="1">'План_2014'!$14:$607</definedName>
    <definedName name="Z_F573D049_4A3E_4662_9348_F4311E4112FA_.wvu.FilterData" localSheetId="0" hidden="1">'План_2014'!$A$14:$GS$591</definedName>
    <definedName name="Z_F5A62040_8195_408D_A324_8CE990CECA2E_.wvu.FilterData" localSheetId="0" hidden="1">'План_2014'!$A$14:$GS$604</definedName>
    <definedName name="Z_F5AA6A9B_3305_4065_87C6_83C6518C0F7B_.wvu.FilterData" localSheetId="0" hidden="1">'План_2014'!$A$13:$GS$365</definedName>
    <definedName name="Z_F5B4B374_5C65_4665_8617_501DD3A1E558_.wvu.FilterData" localSheetId="0" hidden="1">'План_2014'!$A$13:$GS$237</definedName>
    <definedName name="Z_F6387226_0020_4C75_B656_67E019A8A90D_.wvu.FilterData" localSheetId="0" hidden="1">'План_2014'!$A$14:$GS$677</definedName>
    <definedName name="Z_F65641F6_A548_4FDF_A649_8ADAAFC55908_.wvu.FilterData" localSheetId="0" hidden="1">'План_2014'!$A$13:$GS$397</definedName>
    <definedName name="Z_F6B560EE_EE5E_4111_BC80_3670AB8F9665_.wvu.FilterData" localSheetId="0" hidden="1">'План_2014'!$A$14:$GS$505</definedName>
    <definedName name="Z_F6B93823_2218_4C0E_BBB8_8916FDF025F0_.wvu.FilterData" localSheetId="0" hidden="1">'План_2014'!$A$13:$GS$237</definedName>
    <definedName name="Z_F6C1B487_421B_40A6_8EAE_6AC1E1D68F28_.wvu.FilterData" localSheetId="0" hidden="1">'План_2014'!$A$14:$GS$598</definedName>
    <definedName name="Z_F724979E_5DEC_45D9_BF7D_3CAD83C22E98_.wvu.FilterData" localSheetId="0" hidden="1">'План_2014'!$14:$607</definedName>
    <definedName name="Z_F760DA62_5DD2_4124_8C14_4BD064066D25_.wvu.FilterData" localSheetId="0" hidden="1">'План_2014'!$A$14:$GS$490</definedName>
    <definedName name="Z_F7822C1E_B13C_4C16_89D0_760A7F301FBE_.wvu.FilterData" localSheetId="0" hidden="1">'План_2014'!$A$14:$GS$572</definedName>
    <definedName name="Z_F79B416C_D78E_46AB_BA2F_A2F6B803111A_.wvu.FilterData" localSheetId="0" hidden="1">'План_2014'!$14:$599</definedName>
    <definedName name="Z_F7DA61E2_BACC_453A_B15C_C165FDE7882C_.wvu.FilterData" localSheetId="0" hidden="1">'План_2014'!$A$13:$GS$189</definedName>
    <definedName name="Z_F81553EF_B136_41D6_ADCE_4461CC4BA33D_.wvu.FilterData" localSheetId="0" hidden="1">'План_2014'!$A$14:$GS$600</definedName>
    <definedName name="Z_F8244D79_989A_495F_BBC8_E22ED848FB21_.wvu.FilterData" localSheetId="0" hidden="1">'План_2014'!$A$14:$GS$532</definedName>
    <definedName name="Z_F834D10B_1620_4FAF_9945_B367C80790FF_.wvu.FilterData" localSheetId="0" hidden="1">'План_2014'!$A$14:$GS$508</definedName>
    <definedName name="Z_F852973B_0900_4AA4_B98B_CD43484EE788_.wvu.FilterData" localSheetId="0" hidden="1">'План_2014'!$A$14:$O$490</definedName>
    <definedName name="Z_F85CB239_03B6_4CB1_9C2F_469FDFE964A6_.wvu.FilterData" localSheetId="0" hidden="1">'План_2014'!$A$13:$GS$257</definedName>
    <definedName name="Z_F8EACF4F_82BC_4AA6_88B4_EB1796750E29_.wvu.FilterData" localSheetId="0" hidden="1">'План_2014'!$A$14:$GS$585</definedName>
    <definedName name="Z_F9013564_3AF7_471C_A50D_2C2A780DD399_.wvu.FilterData" localSheetId="0" hidden="1">'План_2014'!$A$14:$GS$504</definedName>
    <definedName name="Z_F9565EDC_E90F_4F9E_B9DD_6E0BD3320897_.wvu.FilterData" localSheetId="0" hidden="1">'План_2014'!$A$14:$GS$562</definedName>
    <definedName name="Z_F9AD2335_F158_4DF0_A682_CD62C329A376_.wvu.FilterData" localSheetId="0" hidden="1">'План_2014'!$A$13:$GS$171</definedName>
    <definedName name="Z_FA9A2B73_C189_427F_8994_53A0F78020E5_.wvu.FilterData" localSheetId="0" hidden="1">'План_2014'!$A$14:$GS$539</definedName>
    <definedName name="Z_FACEE42C_67F3_405D_8B50_B59B1958E4F1_.wvu.FilterData" localSheetId="0" hidden="1">'План_2014'!$A$13:$GS$360</definedName>
    <definedName name="Z_FADCAC0C_36AD_429F_ABA5_1EFDD3932520_.wvu.FilterData" localSheetId="0" hidden="1">'План_2014'!$13:$382</definedName>
    <definedName name="Z_FAE43CAE_2B5E_426A_A8BF_4D39EE1AA823_.wvu.FilterData" localSheetId="0" hidden="1">'План_2014'!$A$13:$GS$447</definedName>
    <definedName name="Z_FAE87E84_D5AF_409A_A944_E9C51C4EC1F6_.wvu.FilterData" localSheetId="0" hidden="1">'План_2014'!$A$14:$GS$504</definedName>
    <definedName name="Z_FAED4B07_ED52_4F68_87E0_2C15763ED2BC_.wvu.FilterData" localSheetId="0" hidden="1">'План_2014'!$A$13:$GS$283</definedName>
    <definedName name="Z_FC7111BB_6D08_4824_B555_985DDD3A97DE_.wvu.FilterData" localSheetId="0" hidden="1">'План_2014'!$14:$581</definedName>
    <definedName name="Z_FC9A3819_8312_4376_B37C_DA84EDC78A08_.wvu.FilterData" localSheetId="0" hidden="1">'План_2014'!$A$13:$GS$205</definedName>
    <definedName name="Z_FD44884E_B492_4FF8_991E_702EDAE4DBAE_.wvu.FilterData" localSheetId="0" hidden="1">'План_2014'!$A$13:$GS$452</definedName>
    <definedName name="Z_FDD18039_01A6_4BF4_810E_BF6735BCC28B_.wvu.FilterData" localSheetId="0" hidden="1">'План_2014'!$A$13:$GS$389</definedName>
    <definedName name="Z_FDFBCD14_F494_4A63_93F4_E1D4F1EC96BB_.wvu.FilterData" localSheetId="0" hidden="1">'План_2014'!$A$13:$GS$400</definedName>
    <definedName name="Z_FE024AE8_7F3F_4F73_AD3E_AB07CEBFB385_.wvu.FilterData" localSheetId="0" hidden="1">'План_2014'!$14:$553</definedName>
    <definedName name="Z_FE68AE05_90DE_4A00_9735_1865D9FA3E19_.wvu.FilterData" localSheetId="0" hidden="1">'План_2014'!$14:$557</definedName>
    <definedName name="Z_FF138E06_F88F_4041_8BE3_0090F2FA21A7_.wvu.FilterData" localSheetId="0" hidden="1">'План_2014'!$A$13:$GS$415</definedName>
    <definedName name="Z_FF7BA92C_2D11_4295_B3A0_F8C434BAFDAF_.wvu.FilterData" localSheetId="0" hidden="1">'План_2014'!$A$14:$O$460</definedName>
    <definedName name="Z_FF98E1AE_5E22_43EA_8509_A3ACFAC67ADD_.wvu.FilterData" localSheetId="0" hidden="1">'План_2014'!$A$14:$O$479</definedName>
    <definedName name="Z_FF9D3572_F7A9_4408_8721_98374395F78D_.wvu.FilterData" localSheetId="0" hidden="1">'План_2014'!$A$14:$O$473</definedName>
    <definedName name="Z_FFAF0CE0_38BC_4B20_92FD_BA36FFFBF9FF_.wvu.FilterData" localSheetId="0" hidden="1">'План_2014'!$A$13:$GS$171</definedName>
    <definedName name="Z_FFB3C2EB_32D0_4CD0_956B_1748D50083BF_.wvu.FilterData" localSheetId="0" hidden="1">'План_2014'!$A$13:$GS$389</definedName>
    <definedName name="Z_FFD28FC2_49BC_4730_BF20_78675905F50D_.wvu.FilterData" localSheetId="0" hidden="1">'План_2014'!$A$14:$GS$561</definedName>
    <definedName name="_xlnm.Print_Area" localSheetId="0">'План_2014'!$A$1:$O$427</definedName>
  </definedNames>
  <calcPr fullCalcOnLoad="1"/>
</workbook>
</file>

<file path=xl/sharedStrings.xml><?xml version="1.0" encoding="utf-8"?>
<sst xmlns="http://schemas.openxmlformats.org/spreadsheetml/2006/main" count="5675" uniqueCount="1028">
  <si>
    <t xml:space="preserve">План конкурентных процедур закупки продукции (товаров, работ, услуг) ОАО "МОЭК" на 2014 год </t>
  </si>
  <si>
    <t>Наименование заказчика</t>
  </si>
  <si>
    <t>Открытое акционерное общество "Московская объединенная энергетическая компания" (ОАО "МОЭК")</t>
  </si>
  <si>
    <t>Адрес местонахождения заказчика</t>
  </si>
  <si>
    <t>119048, г. Москва, ул. Ефремова, д. 10</t>
  </si>
  <si>
    <t>Телефон заказчика</t>
  </si>
  <si>
    <t>8 (495) 657-94-94, доб. 22-11, 22-12, 22-14, 20-42</t>
  </si>
  <si>
    <t>Электронная почта заказчика</t>
  </si>
  <si>
    <t>info@oaomoek.ru, suvorov_a_m@oaomoek.ru</t>
  </si>
  <si>
    <t>ИНН</t>
  </si>
  <si>
    <t>КПП</t>
  </si>
  <si>
    <t>ОКАТО</t>
  </si>
  <si>
    <t>Порядковый номер по плану</t>
  </si>
  <si>
    <t>Код по ОКВЭД</t>
  </si>
  <si>
    <t>Код по ОКДП</t>
  </si>
  <si>
    <t>Условия договора</t>
  </si>
  <si>
    <t>Закупка в электронной форме (да/нет)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</si>
  <si>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</si>
  <si>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</si>
  <si>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</si>
  <si>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</si>
  <si>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</si>
  <si>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лота), тыс. руб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</si>
  <si>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</si>
  <si>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</si>
  <si>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</si>
  <si>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</si>
  <si>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(мес, год)</t>
  </si>
  <si>
    <t>срок исполнения договора (мес, год)</t>
  </si>
  <si>
    <t>73.10, 72.4, 74.2</t>
  </si>
  <si>
    <t>7310027, 7422013</t>
  </si>
  <si>
    <t>Разработка и согласование проектов нормативов предельно допустимых выбросов (ПДВ) для объектов Филиалов № 1, 3, 4. 5, 6, 7 ОАО "МОЭК"</t>
  </si>
  <si>
    <t>СТАНДАРТ.</t>
  </si>
  <si>
    <t>усл. ед</t>
  </si>
  <si>
    <t>не определен</t>
  </si>
  <si>
    <t>Москва</t>
  </si>
  <si>
    <t>КП (запрос предложений)</t>
  </si>
  <si>
    <t>нет</t>
  </si>
  <si>
    <t>-</t>
  </si>
  <si>
    <t>Разработка и согласование проектов нормативов предельно допустимых выбросов (ПДВ) для объектов Филиалов № 8, 9, 15, 19 ОАО "МОЭК"</t>
  </si>
  <si>
    <t>Разработка и согласование проектов нормативов предельно допустимых выбросов (ПДВ) для объектов Филиалов № 14, 20 ОАО "МОЭК"</t>
  </si>
  <si>
    <t>40.30.5</t>
  </si>
  <si>
    <t>Техническое обслуживание и ремонт автоматики городского распределительного теплового пункта "Чертаново" Филиала № 6 "Южный" ОАО "МОЭК"</t>
  </si>
  <si>
    <t>СТАНДАРТ</t>
  </si>
  <si>
    <t>40.30.4    40.10.41</t>
  </si>
  <si>
    <t>Экспертиза промышленной безопасности, диагностика и техническое обслуживание дымовых труб на объектах ОАО "МОЭК"</t>
  </si>
  <si>
    <t>шт</t>
  </si>
  <si>
    <t>40.30.4 40.11.51</t>
  </si>
  <si>
    <t>9460000</t>
  </si>
  <si>
    <t>Техническое обслуживание светоограждения дымовых труб и освещения на высоте более 5 метров на объектах ОАО "МОЭК"</t>
  </si>
  <si>
    <t>40.30.4</t>
  </si>
  <si>
    <t>Техническое обслуживание и ремонт диспетчеризации МК и АИТ Филиалов №№1,4,8, 9 ОАО "МОЭК"</t>
  </si>
  <si>
    <t>40.11.51</t>
  </si>
  <si>
    <t>Техническое обслуживание и ремонт дизельных электростанций на объектах Филиалов №№ 8, 17,19 ОАО "МОЭК"</t>
  </si>
  <si>
    <t>Техническое обслуживание и проведение испытаний электрооборудования на ГТЭС "Строгино" Филиала № 9 ОАО "МОЭК"</t>
  </si>
  <si>
    <t>Техническое обслуживание трансформаторов 16000 кВА; 25000 кВА; 125000 кВА на ГТЭС "Строгино" Филиала №9 "Северо-Западный" ОАО "МОЭК"</t>
  </si>
  <si>
    <t>24.11</t>
  </si>
  <si>
    <t xml:space="preserve">Поставка промышленных технических газов (криогенная продукция: кислород, газ технический, баллон 40 л. (6,3 м3)Ацетилен растворенный марки Б, баллон 40 л. (4,5 м3, 5 кг) Сварочная смесь (баллон 40л) Углекислота (баллон 40л) Пропан (баллон 50л)Аргон высокой чистоты ТУ 6-21-12-94Азот газообразный особой чистоты 1 сорт) </t>
  </si>
  <si>
    <t>раб.</t>
  </si>
  <si>
    <t xml:space="preserve">24.11.92.31.1                  
71.10       
51.39           
52.11.2          
29.23.9         
51.17, 
51.34.1  
52.25.2,  
51.3
52.63 
74.84
51.34.1  
52.25.2
15.98.1
51.34.1
41.00.2 </t>
  </si>
  <si>
    <t>9450040, 1554010, 4110100</t>
  </si>
  <si>
    <t>Поставка воды питьевой бутилированной</t>
  </si>
  <si>
    <t>Объем не определен</t>
  </si>
  <si>
    <t>да</t>
  </si>
  <si>
    <t>80.30</t>
  </si>
  <si>
    <t>Обучение работников по программе "Пожарно-технический минимум для руководителей", "Пожарно-технический минимум для специалистов", "Пожарно-технический минимум для рабочих", "Пожарно-технический минимум для электрогазосварщиков"</t>
  </si>
  <si>
    <t>Обучение работников по программе "Охрана труда для руководителей и специалистов"</t>
  </si>
  <si>
    <t>Обучение работников по программе "Нормы и правила работы в тепловых энергоустановках потребителей"</t>
  </si>
  <si>
    <t>Обучение работников по программе "Нормы и правила работы в электроустановках потребителей электрической энергии (II-IV) группа до и свыше 1000В)</t>
  </si>
  <si>
    <t>Обучение работников по программе "Основы промышленной безопасности"</t>
  </si>
  <si>
    <t>Обучение работников по программе "Грузоподъемные машины, механизмы и вспомогательное оборудование</t>
  </si>
  <si>
    <t>Обучение работников по программе "Правила безопасности систем газораспределения с правом руководства газоопасными работами"</t>
  </si>
  <si>
    <t>Обучение работников по программе "Правила безопасности систем газораспределения и газопотребления"</t>
  </si>
  <si>
    <t>Обучение работников по программе "Электро и газосварщипк + талон по пожарной безопасности"</t>
  </si>
  <si>
    <t>Обучение работников по программе "Правила технической эксплуатации коммуникационных коллектров для допуска к работе в коллекторах"</t>
  </si>
  <si>
    <t>Обучение работников по программе "Правила подготовки и производства земляных работ, устройства и содержания строительных площадок в городе Москве"</t>
  </si>
  <si>
    <t>Обучение работников по программе "Слесарь по эксплуатации и ремонту газового оборудования"</t>
  </si>
  <si>
    <t>Обучение работников по программе "Нормы и правила работы с тепломеханическим оборудованием энергоснабжающих организаций", "Нормы и правила работы в электроустановках энергоснабжающих организаций " (II-V группа о и свыше 1000В)</t>
  </si>
  <si>
    <t>Обучение работников по программе "Правила устройства и безопасной эксплуатации трубопроводов пара и горячей воды", "Правила устройства и безопасной эксплуатации паровых и водогрейных котлов", "Правила устройства и безопасной эксплуатации сосудов, работающих под давлением", "Правила устройства и безопаной эксплуатации дымовых и вентиляционных промышленных труб"</t>
  </si>
  <si>
    <t>Обучение работников по программе "Правила устройства и безопасной эксплуатации грузоподъемных кранов", "Правила устройства и безопасной эксплуатации грузоподъемных кранов-манимуляторов", "Правила устройства и безопасной эксплуатации подъемников (вышек)"</t>
  </si>
  <si>
    <t>Обучение работников по программе "Правила аттестации сварщиков и специалистов сварочного производства (I-IV уровень)"</t>
  </si>
  <si>
    <t>Обучение работников по программе "Машинист котлов"</t>
  </si>
  <si>
    <t>85.11</t>
  </si>
  <si>
    <t>чел</t>
  </si>
  <si>
    <t>объем не определен</t>
  </si>
  <si>
    <t>40.30.4        40.30.5        45.21.4    74.70.1; 90.00.3</t>
  </si>
  <si>
    <t>Оказание услуг по очистке кровли, уборке и вывозу снега с территории ОАО «МОЭК»</t>
  </si>
  <si>
    <t>м3</t>
  </si>
  <si>
    <t>74.30.1, 85.14.5</t>
  </si>
  <si>
    <t>7422013, 8513111, 3315580, 911000, 7310049</t>
  </si>
  <si>
    <t>Открытый запрос предложений на оказание услуг по лабораторному контролю параметров окружающей среды в санитарно-защитной зоне (СЗЗ) объектов ОАО "МОЭК"</t>
  </si>
  <si>
    <t>невозможно определить</t>
  </si>
  <si>
    <t>74.12, 74.20, 74.30, 74.11, 72.20, 74.21</t>
  </si>
  <si>
    <t>7310027, 7310029, 7310049</t>
  </si>
  <si>
    <t xml:space="preserve">Разработка и согласование проектов нормативов образование отходов и лимитов на их размещение (ПНООЛР) и лимитов на их размещение </t>
  </si>
  <si>
    <t xml:space="preserve">Разработка и согласование проектов нормативов образование отходов и лимитов на их размещение (ПНООЛР)и лимитов на их размещение </t>
  </si>
  <si>
    <t>66.03.4</t>
  </si>
  <si>
    <t xml:space="preserve">Обязательное страхование гражданской ответственности владельца опасного объекта за причинение вреда в результате аварии на опасном объекте </t>
  </si>
  <si>
    <t>тыс. чел.</t>
  </si>
  <si>
    <t>23 050 чел.</t>
  </si>
  <si>
    <t>в соответствии с Федеральным законом от 27.07.2010 № 224-ФЗ</t>
  </si>
  <si>
    <t>51.53</t>
  </si>
  <si>
    <t>Поставка молока</t>
  </si>
  <si>
    <t>51.38.28</t>
  </si>
  <si>
    <t>Поставка соли</t>
  </si>
  <si>
    <t>Техническое обслуживание (очистка, промывка) и ремонт кожухотрубных водоподогревателей на объектах ОАО "МОЭК"</t>
  </si>
  <si>
    <t>2</t>
  </si>
  <si>
    <t xml:space="preserve">74.30.6 40.30.5 </t>
  </si>
  <si>
    <t>Оказание услуг по экспертизе промышленной безопасности, обследованию, техническому освидетельствованию строительных конструкций и измерению осадок фундаментов производственных, административных и вспомогательно-складских зданий и сооружений РТЭС, РТС, КТС, МК, АИТ, мини-ТЭС ОАО "МОЭК"</t>
  </si>
  <si>
    <t>Экспертиза промышленной безопасности, обследование газопроводов и газового оборудования на объектах ОАО "МОЭК"</t>
  </si>
  <si>
    <t>1</t>
  </si>
  <si>
    <t>4</t>
  </si>
  <si>
    <t>40.30.4 40.30.5 40.11.51</t>
  </si>
  <si>
    <t>7250030</t>
  </si>
  <si>
    <t>Техническое обслуживание и ремонт источников бесперебойного питания (ИБП) на объектах ОАО "МОЭК"</t>
  </si>
  <si>
    <t xml:space="preserve">40.30.4 </t>
  </si>
  <si>
    <t>Химическая промывка котлов на РТС Филиала № 10 "Зеленоградский" ОАО "МОЭК"</t>
  </si>
  <si>
    <t>Техническое обслуживание установок коррекционной обработки воды на объектах ОАО "МОЭК"</t>
  </si>
  <si>
    <t>40.30.4    40.10.41   40.10.44 40.11.51</t>
  </si>
  <si>
    <t>4530011 4521000</t>
  </si>
  <si>
    <t>Техническое обслуживание и ремонт промышленных систем вентиляции и кондиционирования на объектах ОАО "МОЭК"</t>
  </si>
  <si>
    <t>Открытый запрос предложений на  выполнение работ по обследованию, проверке и прочистке газоходов на объектах ОАО "МОЭК"</t>
  </si>
  <si>
    <t>Защита от коррозии внутренних поверхностей нагрева котлов на объектах ОАО "МОЭК"</t>
  </si>
  <si>
    <t>40.30.4 40.30.5</t>
  </si>
  <si>
    <t>Техническое обслуживание блоков защиты приборов и теристорно-пусковых устройств плавного пуска электродвигателей на объектах Филиалов №№ 1, 3, 6 ОАО "МОЭК"</t>
  </si>
  <si>
    <t>9432000</t>
  </si>
  <si>
    <t>Техническое обслуживание и ремонт видеостен на объектах ОАО "МОЭК"
Лот № 2 Филиал №№20</t>
  </si>
  <si>
    <t>Техническое диагностирование баков и емкостей на объектах ОАО "МОЭК"</t>
  </si>
  <si>
    <t>Открытый запрос предложений на оказание услуг по техническому обслуживанию и ремонту систем диспетчеризации и автоматизированной системы контроля и управления производством ОАО "МОЭК"</t>
  </si>
  <si>
    <t>5</t>
  </si>
  <si>
    <t>Техническое обслуживание и ремонт газогорелочных устройств, автоматики безопасности и регулирования котлов на МК, АИТ ОАО "МОЭК"</t>
  </si>
  <si>
    <t>Техническое обслуживание и ремонт мембранных установок (нанофильтрационные,  электродиализные установки) на РТЭС, РТС, КТС ОАО "МОЭК"</t>
  </si>
  <si>
    <t>40.30.5 40.30.5</t>
  </si>
  <si>
    <t>Техническое обслуживание и ремонт расширительных баков на ЦТП ОАО "МОЭК"</t>
  </si>
  <si>
    <t>Открытый запрос предложений на оказание услуг по техническому обслуживанию и поверке систем контроля загазованности на объектах ОАО "МОЭК"</t>
  </si>
  <si>
    <t>40.30.2</t>
  </si>
  <si>
    <t>Открытый запрос предложений на оказание услуг по техническому обслуживанию и ремонту станочного оборудования на объектах ОАО "МОЭК"</t>
  </si>
  <si>
    <t>Техническое обслуживание и ремонт конденсаторных установок, установок компенсации реактивной мощности, комплектных аккумуляторных устройств, устройств аварийного дистанционного отключения и контроля напряжения на объектах ОАО "МОЭК"</t>
  </si>
  <si>
    <t>Открытый запрос предложений на оказание услуг по техническому обслуживанию верхнего уровня автоматизированной информационно-измерительной системы коммерческого учета газа (АИИС КУГ) Филиала №10 "Зеленоградский" ОАО "МОЭК"</t>
  </si>
  <si>
    <t xml:space="preserve">40.30.5 </t>
  </si>
  <si>
    <t>Гидромеханическая очистка оборудования на объектах Филиала № 4 "Восточный" ОАО "МОЭК"</t>
  </si>
  <si>
    <t>40.30.4   40.10.41 40.11.51</t>
  </si>
  <si>
    <t>Открытый запрос предложений на выполнение работ по ремонту УУТЭ и расходомеров на РТЭС, РТС, КТС, АИТ, малых котельных  ОАО "МОЭК"</t>
  </si>
  <si>
    <t>Техническое освидетельствование, диагностика и экспертиза промышленной безопасности котлов и трубопроводов на объектах ОАО "МОЭК"</t>
  </si>
  <si>
    <t>3313000</t>
  </si>
  <si>
    <t>Техническое обслуживание и ремонт оборудования системы автоматического управления, автоматизированных систем БУ ВНА, БУШ ДГ, автоматической установки газового пожаротушения и газообнаружения на объектах Филиалов №№ 5, 8, 9, 10 ОАО "МОЭК"</t>
  </si>
  <si>
    <t>Открытый запрос предложений на выполнение работ по техническому обслуживанию газодожимных компрессоров на ГТЭС "Строгино" Филиала № 9 ОАО "МОЭК"</t>
  </si>
  <si>
    <t>3313050 7244010</t>
  </si>
  <si>
    <t>Техническое обслуживание и ремонт оборудования АСУ ТП на РТЭС Филиалов №№ 5, 8, 9, 10 ОАО "МОЭК"</t>
  </si>
  <si>
    <t xml:space="preserve">45.21.4 </t>
  </si>
  <si>
    <t>2811825</t>
  </si>
  <si>
    <t>Открытый запрос предложений на оказание услуг по регулировке опорно-подвесных систем трубопроводов на РТЭС, РТС Филиала №5 "Юго-Восточный" ОАО "МОЭК"</t>
  </si>
  <si>
    <t>Техническое обслуживание и ремонт автоматики безопасности и регулирования котлов на РТС, КТС ОАО "МОЭК"</t>
  </si>
  <si>
    <t>Внутритрубная диагностика тепловых сетей ОАО "МОЭК"</t>
  </si>
  <si>
    <t>Открытый запрос предложений на продление ресурса трубопроводов Филиала №20 "Магистральные тепловые сети" по результатам ранее выполненной диагностики</t>
  </si>
  <si>
    <t>Продление ресурса трубопроводов Филиала №20 "Магистральные тепловые сети"с выполнением работ по диагностике</t>
  </si>
  <si>
    <t>008.</t>
  </si>
  <si>
    <t>км</t>
  </si>
  <si>
    <t>Диагностика трубопроводов Филиала №20 "Магистральные тепловые сети"</t>
  </si>
  <si>
    <t>Продление ресурса трубопроводов Филиала №1-10,19  с выполнением работ по диагностике</t>
  </si>
  <si>
    <t>Открытый запрос предложений
на оказание услуг по внеплановой диагностике трубопроводов по заявкам Филиалов №1-10, 19, 20 ОАО "МОЭК"</t>
  </si>
  <si>
    <t>Открытый запрос предложений на выполнение работ по техническому обслуживанию учрежденческо-производственной автоматической телефонной станции (УПАТС)</t>
  </si>
  <si>
    <t>Открытый зпрос предложений на оказание услуг по техническому обслуживанию слаботочных систем (система контроля и управления доступом, система охранного телевидеонаблюдения, система охранной сигнализации, система газового пожаротушения) ЕИВЦ ОАО "МОЭК"</t>
  </si>
  <si>
    <t>Режимно-наладочные испытания оборудования химводоподготовки на объектах ОАО "МОЭК"</t>
  </si>
  <si>
    <t xml:space="preserve"> Востановление исполнительной и разрешительной документации в соответствии с требованиями нормативных документов. (Газовое оборудование)</t>
  </si>
  <si>
    <t>йлов</t>
  </si>
  <si>
    <t xml:space="preserve"> Востановление исполнительной и разрешителной документации в соответствии с требованиями нормативных документов. (Трубопроводы)</t>
  </si>
  <si>
    <t>не определено</t>
  </si>
  <si>
    <t>Техническое обслуживание автоматики безопасности котлов работающих на дизельном топливе</t>
  </si>
  <si>
    <t xml:space="preserve">Техническое обслуживание программно-технического комплекса  контроллера  Freelance и ультразвуковых расходомеров на объектах Филиала 20 "Магистральные тепловые сети" ОАО "МОЭК" </t>
  </si>
  <si>
    <t xml:space="preserve">Открытый запрос предложений  на выполнение работ по ремонту систем оперативного дистанционного контроля (СОДК) ППУ изоляции на объектах ОАО "МОЭК"   </t>
  </si>
  <si>
    <t>31.20.9</t>
  </si>
  <si>
    <t xml:space="preserve">Испытания и измерения электрооборудования в тепловых камерах, павильонах и административных зданиях Филиала №20 "Магистральные тепловые сети" ОАО "МОЭК" </t>
  </si>
  <si>
    <t xml:space="preserve">Ремонт средств электрохимзащиты на объектах Филиала №20 "Магистральные тепловые сети" ОАО "МОЭК" </t>
  </si>
  <si>
    <t>Открытый запрос предложений на выполнение работ по установке адресных знаков на ЦТП ОАО "МОЭК"</t>
  </si>
  <si>
    <t>3313040</t>
  </si>
  <si>
    <t>Техническое обслуживание программно-технических средств общекотельного и компьютерного оборудования контроля технологических процессов на Мини ТЭС "Измайлово" Филиала №4 "Восточный" ОАО "МОЭК"</t>
  </si>
  <si>
    <t>3313010</t>
  </si>
  <si>
    <t>Ремонт приборов контроля жесткости воды на ЦТП ОАО "МОЭК"</t>
  </si>
  <si>
    <t>40.30.4, 40.11.5</t>
  </si>
  <si>
    <t>Комплекс работ по техническому обслуживанию АСУ ТП на РТС и ГТЭС "Строгино"</t>
  </si>
  <si>
    <t>40.30.5,         74.30.6</t>
  </si>
  <si>
    <t>452100</t>
  </si>
  <si>
    <t xml:space="preserve">Открытый запрос предложений  на оказание услуг по обследованию зданий и сооружений тепловых сетей и тепловых пунктов ОАО "МОЭК" </t>
  </si>
  <si>
    <t>40.30.4, 40.11.5, 40.30.5</t>
  </si>
  <si>
    <t>9460000, 9430000</t>
  </si>
  <si>
    <t>Ремонт и промывка пластинчатых теплообменников на РТЭС, РТС, КТС, МК, ЦТП ОАО "МОЭК"</t>
  </si>
  <si>
    <t>6</t>
  </si>
  <si>
    <t>40.11.5</t>
  </si>
  <si>
    <t>Открытый запрос предложений на оказание услуг по техническому обслуживанию и ремонту ГТА на РТЭС ОАО "МОЭК"</t>
  </si>
  <si>
    <t>Наладка тепловых сетей Филиала №19 "Новомосковский" ОАО "МОЭК"</t>
  </si>
  <si>
    <t>Открытый запрос предложений на оказание услуг по проверке и испытанию электрооборудования ЦТП, административных и вспомогательно-складских зданий и сооружений ОАО "МОЭК"</t>
  </si>
  <si>
    <t>7</t>
  </si>
  <si>
    <t xml:space="preserve">51.51.4 </t>
  </si>
  <si>
    <t>2411141</t>
  </si>
  <si>
    <t>Поставка химреактивов 8 класса опасности (кислоты серной контактной улучшенной ГОСТ 2184-77)</t>
  </si>
  <si>
    <t>т</t>
  </si>
  <si>
    <t>51.51.3</t>
  </si>
  <si>
    <t>2320020</t>
  </si>
  <si>
    <t>Открытый запрос предложений на поставку дизельного топлива наливом</t>
  </si>
  <si>
    <t>л</t>
  </si>
  <si>
    <t>по факту</t>
  </si>
  <si>
    <t>2320210</t>
  </si>
  <si>
    <t>Поставка топлива с использованием топливных карт</t>
  </si>
  <si>
    <t xml:space="preserve">90.02 </t>
  </si>
  <si>
    <t>Открытый запрос предложений на оказание услуг по погрузке и вывозу твердых бытовых отходов (ТБО) и крупногабаритного мусора (КГМ) для нужд ОАО "МОЭК"</t>
  </si>
  <si>
    <t>зависит от количества строительных объектов</t>
  </si>
  <si>
    <t xml:space="preserve">74.30.1 </t>
  </si>
  <si>
    <t>7422012, 3315580</t>
  </si>
  <si>
    <t>Оказание  услуг по лабораторному контролю качества горячей воды для объектов  Филиалов ОАО "МОЭК"</t>
  </si>
  <si>
    <t>7310027    7422013</t>
  </si>
  <si>
    <t>Оказание услуг по разработке и представление в Департамент Росприроднадзора по ЦФО технических отчетов о неизменности произвоственного процесса,используемого сырья и об обращении с отходамидля объеков ОАО МОЭК</t>
  </si>
  <si>
    <t>работ</t>
  </si>
  <si>
    <t>90.00.2</t>
  </si>
  <si>
    <t>Сбор, транспортировка и обезвреживание  масел и маслосодержащих отходов (III класс опасности)</t>
  </si>
  <si>
    <t>37.20.</t>
  </si>
  <si>
    <t>9111000, 9010020</t>
  </si>
  <si>
    <t>Сбор, транспортировка и обезвреживание отходов химикалиев (I-III класс опасности)</t>
  </si>
  <si>
    <t xml:space="preserve">Сбор, транспортировка и обезвреживание нефтесодержащих отходов (III класс опасности)  </t>
  </si>
  <si>
    <t>Сбор, транспортировка и обезвреживание отходов подготовки воды и очистных сооружений (IV класс опасности)</t>
  </si>
  <si>
    <t>Сбор, транспортировка и обезвреживание компьютерной техники (IV класс опасности)</t>
  </si>
  <si>
    <t xml:space="preserve">64.2 </t>
  </si>
  <si>
    <t>Оказание курьерских услуг по доставке расчетно-платежных документов для нужд Филиала № 11 "Горэнергосбыт"</t>
  </si>
  <si>
    <t>Открытый конкурс на право заключения договора оказания услуг по приему, сортировке и использованию стоительных, промышленных отходов и твердых бытовых отходов (ТБО) по талонам для нужд Филиала № 20 "Магистральные тепловые сети" ОАО "МОЭК"</t>
  </si>
  <si>
    <t>ПИР и СМР по техническому перевооружению АиТ 31А, 31Б, 31В по ул. Соколово-Мещерская, д. 29 и АИТ 32, 32Б, 32В по ул. Соколово-Мещерская, д. 25</t>
  </si>
  <si>
    <t>40.30.1, 40.30.4, 40.22.1, 45.3, 45.21</t>
  </si>
  <si>
    <t>4521000, 9432000, 4030000, 4530000</t>
  </si>
  <si>
    <t>Выполнение работ по реконструкции, капитальному и текущему ремонту оборудования, зданий и сооружений РТС, КТС, МК Филиалов  №№ 1-6  ОАО "МОЭК"</t>
  </si>
  <si>
    <t>Выполнение работ по реконструкции, капитальному и текущему ремонту оборудования, зданий и сооружений РТС, КТС, МК Филиалов  №№ 7-8  ОАО "МОЭК"</t>
  </si>
  <si>
    <t>Выполнение работ по реконструкции, капитальному и текущему ремонту оборудования, зданий и сооружений РТС, КТС, МК Филиала  № 9  ОАО "МОЭК"</t>
  </si>
  <si>
    <t>Выполнение работ по реконструкции, капитальному и текущему ремонту оборудования, зданий и сооружений РТС, КТС, МК Филиалов  №№ 10, 19  ОАО "МОЭК"</t>
  </si>
  <si>
    <t>40.30.1, 40.30.4, 45.34</t>
  </si>
  <si>
    <t>4530000, 4030000</t>
  </si>
  <si>
    <t>Техническое перевооружение РТС Ростокино</t>
  </si>
  <si>
    <t>40.30.1, 40.30.4, 45.3</t>
  </si>
  <si>
    <t>Выполнение работ по техническому перевооружению КТС-42</t>
  </si>
  <si>
    <t>40.30.4, 45.3</t>
  </si>
  <si>
    <t>4530000, 4030020</t>
  </si>
  <si>
    <t>Открытый запрос предложений на выполнение 2-ого этапа восстановления работоспособности системы резервного топливоснабжения на КТС "Отрадное</t>
  </si>
  <si>
    <t>Открытый запрос предложений на выполнение работ по реконструкции автоматики безопасности котлов и газового оборудования на РТС "Коломенское"</t>
  </si>
  <si>
    <t>Замена трубной поверхности котла ПТВМ-100 №3 (ст.№ 5275) на РТС "Тёплый Стан"</t>
  </si>
  <si>
    <t>Открытый запрос предложений на выполнение работ по замене конвективных пакетов труб котла КВГМ-50-150М ст. № 2 на РТС "Внуково"</t>
  </si>
  <si>
    <t>Открытый запрос предложений на выполнение работ по замене конвектива котла № 2 ПТВМ-100 на РТС "Отрадное"</t>
  </si>
  <si>
    <t>Открытый запрос предложений на выполнение работ по техническому перевооружению системы аварийного топливоснабжения и доработка АСУ ТП котлов № 3,4 РТС «Пенягино» (2этап)</t>
  </si>
  <si>
    <t>45.21.3, 45.21.4, 40.30.5, 40.30.2, 40.30.3</t>
  </si>
  <si>
    <t>4530010, 4030000</t>
  </si>
  <si>
    <t>Выполнение работ по реконструкции, капитальному и текущему ремонту тепловых сетей, ликвидации МК и благоустройству после проведения ремонта теплотрасс Филиалов № 1, 4 ОАО "МОЭК"</t>
  </si>
  <si>
    <t>Выполнение работ по реконструкции, капитальному и текущему ремонту тепловых сетей, ликвидации МК и благоустройству после проведения ремонта теплотрасс Филиалов № 2, 3 ОАО «МОЭК»</t>
  </si>
  <si>
    <t>Выполнение работ по реконструкции, капитальному и текущему ремонту тепловых сетей, ликвидации МК и благоустройству после проведения ремонта теплотрасс Филиалов №№ 5, 6 ОАО «МОЭК»</t>
  </si>
  <si>
    <t>Открытый запрос предложений для заключения договора генерального подряда на выполнение работ по реконструкции, капитальному и текущему ремонту тепловых сетей, ликвидации МК и благоустройству после проведения ремонта теплотрасс Филиалов № 7-10,19 ОАО "МОЭК"</t>
  </si>
  <si>
    <t>40.30.5, 40.30.2, 40.30.3</t>
  </si>
  <si>
    <t>4540030, 4530010, 4030000</t>
  </si>
  <si>
    <t>Выполнение работ по благоустройству после проведения текущего ремонта теплотрасс Филиала № 20 "Магистральные тепловые сети" ОАО "МОЭК"</t>
  </si>
  <si>
    <t>Прочистка и промывка попутных дренажей Филиала №20 "Магистральные тепловые сети" ОАО "МОЭК"</t>
  </si>
  <si>
    <t>Открытый запрос предложений на выполнение работ по ремонту строительных конструкций, сооружений, павильонов тепловых сетей Филиала №20 "Магистральные тепловые сети" ОАО "МОЭК"</t>
  </si>
  <si>
    <t>Ремонт теплоизоляции и окожушивания тепловых сетей Филиала №20</t>
  </si>
  <si>
    <t>Открытый запрос предложений на выполнение работ по ремонт силовых кабельных линий Филиала №20</t>
  </si>
  <si>
    <t>40.30.3, 45.3</t>
  </si>
  <si>
    <t xml:space="preserve">Открытый запрос предложений на выполнение работ по техническому обслуживанию и ремонту систем автоматизации тепловых пунктов ОАО «МОЭК» </t>
  </si>
  <si>
    <t>Комплекс работ по реконструкции оборудования ЦТП с применением БТП, в т.ч. ПИР по Филиалам №№1-10, 19</t>
  </si>
  <si>
    <t>40.30.3</t>
  </si>
  <si>
    <t>Комплекс работ по ремонту и замене ВВП Филиалов №№1-10, 19</t>
  </si>
  <si>
    <t>Открытый запрос предложений на выполнение работ по ремонту клапанов запорно-регулирующих (КЗР), электроклапанов и гидравлических регуляторов на тепловых пунктах ОАО «МОЭК»</t>
  </si>
  <si>
    <t>40.30.5, 40.30.2</t>
  </si>
  <si>
    <t>Ремонт гидрозатворов на НПС, ремонт изоляции и окожушивание трубопровдов на НПС, ремонт трубопроводов на НПС по результатам технического освидетельствования</t>
  </si>
  <si>
    <t>8510000</t>
  </si>
  <si>
    <t>Открытый запрос предложений на оказание медицинских услуг (проведение предрейсовых медицинских осмотров водителей транспортных средств) для нужд ОАО "МОЭК"</t>
  </si>
  <si>
    <t>Начальная (максимальная) стоимость медицинских услуг за 1 человека в месяц составляет 903,25 (девятьсот три рубля, 25 коп.) (НДС не облагается)</t>
  </si>
  <si>
    <t>85.14.5</t>
  </si>
  <si>
    <t>Оказание услуг по проведению дератизации и дезинсекции на объектах ОАО "МОЭК"</t>
  </si>
  <si>
    <t>055</t>
  </si>
  <si>
    <t>м2</t>
  </si>
  <si>
    <t>74.70.1; 74.7</t>
  </si>
  <si>
    <t>7493051; 7493052; 9010030;
7493060</t>
  </si>
  <si>
    <t>Открытый запрос предложений на оказание услуг по уборке помещений и территорий ОАО "МОЭК"</t>
  </si>
  <si>
    <t xml:space="preserve">Указаны орентировочные площади. При заключении договора площадь может быть изменена заказчиком. </t>
  </si>
  <si>
    <t>50.30</t>
  </si>
  <si>
    <t>Открытый запрос предложений на поставку фильтров масляных, воздушных, топливных и расходных материалов к спец.технике</t>
  </si>
  <si>
    <t xml:space="preserve">50.30.2 </t>
  </si>
  <si>
    <t>Поставка запасных частей и расходных материалов для автомобилей отечественного производства</t>
  </si>
  <si>
    <t>50.2</t>
  </si>
  <si>
    <t>Выполнение работ по ремонту грузоподъемных машин</t>
  </si>
  <si>
    <t>Открытый запрос предложений на оказание услуг по техническому обслуживанию и выполнение работ по ремонту приборов и устройств безопасности грузоподъемных машин</t>
  </si>
  <si>
    <t>Открытый запрос предложений на оказание услуг по техническому обслуживанию и ремонту строительной техники (JCB, CASE, CAT)</t>
  </si>
  <si>
    <t>Открытый запрос предложений на оказание услуг по техническому обслуживанию и на выполнение работ по ремонту автомобилей Hyundai, ISUZU</t>
  </si>
  <si>
    <t>Экспертиза промышленной безопасности грузоподъемных машин, отработавших нормативный срок службы, изготовление технологических карт.</t>
  </si>
  <si>
    <t>90.00, 45.33</t>
  </si>
  <si>
    <t>Открытый запрос предложений на выполнение работ по техническому (профилактическому) обслуживанию локальных очистных сооружений на объектах эксплуатационных Филиалов ОАО "МОЭК" и Филиала №14 "Транспортный" ОАО "МОЭК".</t>
  </si>
  <si>
    <t>Открытый запрос предложений на поставку запасных частей для техники CASE, JCB, New Holland</t>
  </si>
  <si>
    <t>Открытый запрос предложений на  поставку запасных частей для грузовых автомобилей импортного производства</t>
  </si>
  <si>
    <t xml:space="preserve">51.43.22; 51.18.21; </t>
  </si>
  <si>
    <t>Поставка расходных материалов производства Hewlet-Packard</t>
  </si>
  <si>
    <t>51.4</t>
  </si>
  <si>
    <t>Поставка химреактивов</t>
  </si>
  <si>
    <t>Открытый запрос предложений на модернизацию УУТЭ на РТС, КТС, МК Филиалов ОАО "МОЭК"</t>
  </si>
  <si>
    <t>Открытый запрос предложений на выполнение работ по модернизации УУТЭ на ЦТП Филиалов №№1-10, 19 ОАО "МОЭК"</t>
  </si>
  <si>
    <t>Открытый запрос предложений на выполнение комплекса работ по реконструкции и ремонту электротехнического оборудования на ЦТП Филиалов ОАО "МОЭК"</t>
  </si>
  <si>
    <t>Открытый запрос предложений на выполнение комплекса работ по реконструкции ЧРП, в т.ч. ПИР для нужд ОАО "МОЭК"</t>
  </si>
  <si>
    <t>Декабрь 2014</t>
  </si>
  <si>
    <t>40.10.3</t>
  </si>
  <si>
    <t>72.40</t>
  </si>
  <si>
    <t>75.24.1</t>
  </si>
  <si>
    <t>45.31</t>
  </si>
  <si>
    <t>74.60</t>
  </si>
  <si>
    <t>33.20.9</t>
  </si>
  <si>
    <t>7492060</t>
  </si>
  <si>
    <t>40.30.1</t>
  </si>
  <si>
    <t>51.70</t>
  </si>
  <si>
    <t>74.12.2</t>
  </si>
  <si>
    <t>74.20.1</t>
  </si>
  <si>
    <t>4530000 </t>
  </si>
  <si>
    <t>Открытый запрос предложений на выполнение работ по замене двигателя ГТД-6РМ зав. № В6-19 на РТЭС "Пенягино"</t>
  </si>
  <si>
    <t xml:space="preserve">74.20.1 </t>
  </si>
  <si>
    <t>4560531</t>
  </si>
  <si>
    <t xml:space="preserve"> 4030101 4010413</t>
  </si>
  <si>
    <t>29.13</t>
  </si>
  <si>
    <t>45000000</t>
  </si>
  <si>
    <t>73.10</t>
  </si>
  <si>
    <t>раб. мест</t>
  </si>
  <si>
    <t>74.20.13</t>
  </si>
  <si>
    <t>29.24.9</t>
  </si>
  <si>
    <t>90.00</t>
  </si>
  <si>
    <t>74.11</t>
  </si>
  <si>
    <t>72.50</t>
  </si>
  <si>
    <t>80.22</t>
  </si>
  <si>
    <t>45.21</t>
  </si>
  <si>
    <t>72.20</t>
  </si>
  <si>
    <t>74.20.14</t>
  </si>
  <si>
    <t>74.40</t>
  </si>
  <si>
    <t>51.15.5</t>
  </si>
  <si>
    <t>51.6</t>
  </si>
  <si>
    <t>31.62.9</t>
  </si>
  <si>
    <t>74.20.45</t>
  </si>
  <si>
    <t>51.47.23</t>
  </si>
  <si>
    <t>2101030/2109020</t>
  </si>
  <si>
    <t>Открытый запрос предложений на поставку бумаги для офисной техники</t>
  </si>
  <si>
    <t>74.14</t>
  </si>
  <si>
    <t>Оказание консультационных услуг и методологической поддержки в реализации проекта</t>
  </si>
  <si>
    <t>51.7</t>
  </si>
  <si>
    <t>Открытый запрос предложений на поставку газовой арматуры</t>
  </si>
  <si>
    <t>45.33; 7525; 75.25.2</t>
  </si>
  <si>
    <t>Оказание услуг по предотвращению (предупреждению) и ликвидации последствий чрезвычайных ситуаций, связанных с авариями на газовом хозяйстве  ОАО "МОЭК"</t>
  </si>
  <si>
    <t>Ремонт сетевых и опрессовочных насосов и электродвигателей  СН и ОН для нужд филиала № 20 ОАО "МОЭК"</t>
  </si>
  <si>
    <t>45.21.3</t>
  </si>
  <si>
    <t>4530010,                                 4530451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</si>
  <si>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 района № 1  Филиала № 20 "Магистральные тепловые сети" ОАО "МОЭК"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</si>
  <si>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 района № 2 Филиала № 20 "Магистральные тепловые сети" ОАО "МОЭК"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</si>
  <si>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  района № 3 Филиала № 20 "Магистральные тепловые сети" ОАО "МОЭК"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</si>
  <si>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 районов №  4, 14 Филиала № 20 "Магистральные тепловые сети" ОАО "МОЭК"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</si>
  <si>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 районов № 5 Филиала № 20 "Магистральные тепловые сети" ОАО "МОЭК"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</si>
  <si>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района № 6 Филиала № 20 "Магистральные тепловые сети" ОАО "МОЭК"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</si>
  <si>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 районов №  7  Филиала № 20 "Магистральные тепловые сети" ОАО "МОЭК"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</si>
  <si>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 районов №  8 Филиала № 20 "Магистральные тепловые сети" ОАО "МОЭК"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</si>
  <si>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  района № 9 Филиала № 20 "Магистральные тепловые сети" ОАО "МОЭК"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</si>
  <si>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 района № 10 Филиала № 20 "Магистральные тепловые сети" ОАО "МОЭК"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</si>
  <si>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 района № 11 Филиала № 20 "Магистральные тепловые сети" ОАО "МОЭК"</t>
  </si>
  <si>
    <t>Выполнение работ по рекоснтрукции тепловых сетей, замене сальниковых компенсаторов на сильфонные, замене запорной арматуры в камерах, ремонту тепловых сетей и подземных сооружений  района № 12 Филиала № 20 "Магистральные тепловые сети" ОАО "МОЭК"</t>
  </si>
  <si>
    <t>Оказание консультационных услуг по проведению теста на обесценение основных средсв и объектов незавершенного строительства ОАО "МОЭК" по состоянию на 31.12.2013 для целей подготовки отчетности по МСФО</t>
  </si>
  <si>
    <t>22.12.</t>
  </si>
  <si>
    <t>Поставка расходных материалов для офисной техники</t>
  </si>
  <si>
    <t>Открытый запрос предложений на поставку расходных материалов для офисной техники</t>
  </si>
  <si>
    <t>92.40</t>
  </si>
  <si>
    <t>Открытый запрос предложений на оказание услуг по ежедневнову предоставлению мониторинга средств массовой информации (СМИ)</t>
  </si>
  <si>
    <t>Открытый запрос предложений на оказание услуг по техническому обслуживание и ремонт газодожимных компрессоров на РТЭС ОАО "МОЭК"</t>
  </si>
  <si>
    <t>51.53.24</t>
  </si>
  <si>
    <t>52.46.2</t>
  </si>
  <si>
    <t>Поставка лакокрасочной продукции</t>
  </si>
  <si>
    <t>51.18</t>
  </si>
  <si>
    <t>Поставка хозяйственных товаров</t>
  </si>
  <si>
    <t>Обучение работников по программе "Слесарь по КИПиА (с правом выполнения газоопасных работ)"</t>
  </si>
  <si>
    <t>Обучение работников по программе "Правила устройства и безопасной эксплуатации паровых котлов с давлением пара не более 0,07 МПа, водогрейных котлов и водоподогревателей с температурой нагрева воды не выше 388К (115 С)"</t>
  </si>
  <si>
    <t>Обучение работников по программе "Правила устройства и безопасной эксплуатации сосудов, работающих под давлением (обслуживание сосудов, раболтающих под давлением: сжатых, сжиженных и растворенных газов)</t>
  </si>
  <si>
    <t>Открытый запрос предложений на работы по модернизации оборудования ТМ (с заменой контроллеров на А-9) во 2,10,12 районах Филиала № 20 "Магистральные тепловые сети" ОАО "МОЭК"</t>
  </si>
  <si>
    <t xml:space="preserve">Открытый запрос предложений на выполнение работ по модернизации ПО контроллеров Freelance (перевод на версию. 9.2) на объектах Филиала № 20 "Магистральные тепловые сети" ОАО "МОЭК" </t>
  </si>
  <si>
    <t>45.21.4</t>
  </si>
  <si>
    <t>Выполнение работ по прокладке кабеля связи на объектах Филиала № 20 "Магистральные тепловые сети" ОАО "МОЭК"</t>
  </si>
  <si>
    <t>796</t>
  </si>
  <si>
    <t>300</t>
  </si>
  <si>
    <t>объект</t>
  </si>
  <si>
    <t>74.20</t>
  </si>
  <si>
    <t>55.23.2</t>
  </si>
  <si>
    <t>Открытый запрос предложений на оказание услуг по организации детского отдыха для детей  работников ОАО "МОЭК"</t>
  </si>
  <si>
    <t xml:space="preserve">Открытый запрос предложений на поставку трубы и фасонных изделий в ППУ-изоляции </t>
  </si>
  <si>
    <t>45.3</t>
  </si>
  <si>
    <t>Оказание услуг по ежемесячной разработке и изготовлению тиража корпоративной газеты ОАО "МОЭК"</t>
  </si>
  <si>
    <t>36 полос, формат А3</t>
  </si>
  <si>
    <t>92.51</t>
  </si>
  <si>
    <t>Оказание услуг по обработке архивных документов</t>
  </si>
  <si>
    <t>72.60</t>
  </si>
  <si>
    <t>Закрытый запрос предложений на выполнение работ по созданию системы защиты персональных данных ОАО "МОЭК"</t>
  </si>
  <si>
    <t>52.48.31</t>
  </si>
  <si>
    <t>Поставка спецодежды</t>
  </si>
  <si>
    <t>Востановление исполнительной и разрешительной документации в соответствии с требованиями нормативных документов. (Газовое оборудование)</t>
  </si>
  <si>
    <t>Востановление исполнительной и разрешителной документации в соответствии с требованиями нормативных документов. (Трубопроводы)</t>
  </si>
  <si>
    <t>Выполнение работ по ревизии электроприводов задвижек, ремонт электродвигателей с заменой обмотки статора</t>
  </si>
  <si>
    <t xml:space="preserve">Ремонт стендов датчиков в камерах павильонах </t>
  </si>
  <si>
    <t>Открытый запрос предложений на выполнение работ по ревизии частотно-регулируемых приводов и схем вторичных цепей распределительных устройств на объектах Филиала № 20</t>
  </si>
  <si>
    <t xml:space="preserve"> Сбор, транспортировка и обезвреживание компьютерной техники (IV класс опасности)</t>
  </si>
  <si>
    <t>74.87.5</t>
  </si>
  <si>
    <t>Открытый запрос предложений на оказание услуг по подготовке полиграфического Годового отчета ОАО "МОЭК" за 2013 год</t>
  </si>
  <si>
    <t>66.03</t>
  </si>
  <si>
    <t>50.3</t>
  </si>
  <si>
    <t>Открытый запрос предложений на поставку подшипников импортных</t>
  </si>
  <si>
    <t>29.43</t>
  </si>
  <si>
    <t>Открытый запрос предложений на поставку электродов импортных UTP (Bohler Group, Германия)</t>
  </si>
  <si>
    <t>51.65.6</t>
  </si>
  <si>
    <t>Открытый запрос предложений на поставку запорно-регулирующей арматуры Данфосс</t>
  </si>
  <si>
    <t>Открытый запрос предложений на поставку клапанов запорно-регулирующих</t>
  </si>
  <si>
    <t>Открытый запрос предложений на  оазание услуг по аутсорсинговому хранению документов для нужд ОАО "МОЭК"</t>
  </si>
  <si>
    <t>45.34</t>
  </si>
  <si>
    <t>Открытый запрос предложений по реконструкции автоматики безопасности и регулирования (АСУ ТП котельного зала) на РТС "Ростокино"</t>
  </si>
  <si>
    <t>45.33</t>
  </si>
  <si>
    <t>Оказание услуг по замене, разовому техническому обслуживанию и наладке инженерного и специального оборудования в защитном сооружении гражданской обороны для нужд Филиала № 20 "Магистральные тепловые сети" ОАО "МОЭК"</t>
  </si>
  <si>
    <t>Декабрь 2014г.</t>
  </si>
  <si>
    <t>Открытый запрос предложений на поставку котельного оборудования</t>
  </si>
  <si>
    <t>Открытый запрос предложений на поставку химических реактивов</t>
  </si>
  <si>
    <t>Август 2014г.</t>
  </si>
  <si>
    <t>Открытый запрос предложений по выбору аудиторской организации для проведения годовой бухгалтерской (финансовой) и консолидированной финансовой отчетности ОАО "МОЭК" за 2014 г.</t>
  </si>
  <si>
    <t>66.03.2</t>
  </si>
  <si>
    <t>Открытый запрос предложений на право оказания услуг по страхованию имущества ОАО "МОЭК"</t>
  </si>
  <si>
    <t>Максимальный тариф 0,03% в год от страховой суммы.</t>
  </si>
  <si>
    <t>72.2</t>
  </si>
  <si>
    <t>Открытый запрос предложений выполнение работ по поверке узлов учета тепловой энергии (УУТЭ) на источниках тепловой и электрической энергии на объектах ОАО "МОЭК"</t>
  </si>
  <si>
    <t>Открытый запрос предложений на выполнение подготовительных работ по поверке узлов учета тепловой энергии на ЦТП (ИТП) на объектах ОАО "МОЭК"</t>
  </si>
  <si>
    <t>45.21, 40.30.3</t>
  </si>
  <si>
    <t>4530000, 4030000, 4521000</t>
  </si>
  <si>
    <t>Открытый запрос предложений на предоставление услуг по усилению строительных конструкций и общестроительным работам на ЦТП Филиалов №№ 1, 2, 4, 5</t>
  </si>
  <si>
    <t>40.10.5</t>
  </si>
  <si>
    <t>Открытый запрос предложений на выполнение работ по ремонту стендов датчиков в камерах и павильонах на объектах Филиала № 20</t>
  </si>
  <si>
    <t>45.21.3, 45.21.4</t>
  </si>
  <si>
    <t>Открытый запрос на оказание услуг по информационному сопровождению деятельности ОАО "МОЭК" по продаже непрофильных активов в средствах массовой информации (СМИ)</t>
  </si>
  <si>
    <t>Открытый запрос предложений на оказание услуг по обучению для работников ОАО «МОЭК» (подготовка, переподготовка, повышение квалификации, предаттестационная подготовка, аттестация и переаттестация)  по программам:  «Эксплуатация опасных производственных объектов, на которых применяются подъемные сооружения, предназначенные для подъема и перемещения грузов» (Б.9.31), «Эксплуатация опасных производственных объектов, на которых применяются подъемные сооружения, предназначенные для подъема и перемещения грузов» (Б.9.32)</t>
  </si>
  <si>
    <t>Открытый запрос предложений на  оказание услуг по техническому обслуживанию АСУ ТП на РТС и ГТЭС "Строгино"</t>
  </si>
  <si>
    <t>Открытый запрос предложений на поставку дерматологических средств индивидуальной защиты</t>
  </si>
  <si>
    <t>51.55</t>
  </si>
  <si>
    <t>Открытый запрос предложений на поставку реагентов</t>
  </si>
  <si>
    <t>кг./литр/шт.</t>
  </si>
  <si>
    <t>51.65</t>
  </si>
  <si>
    <t>Открытый запрос предложений на поставку газосварочного оборудования отечественного производства</t>
  </si>
  <si>
    <t>Открытый запрос предложений на поставку импортного газосварочного оборудования</t>
  </si>
  <si>
    <t>57.7</t>
  </si>
  <si>
    <t>Открытый запрос предложений на поставку виброкомпенсаторов Tecofi</t>
  </si>
  <si>
    <t>25.21</t>
  </si>
  <si>
    <t>Открытый запрос предложений на поставку труб из СПЭ</t>
  </si>
  <si>
    <t xml:space="preserve">Открытый запрос предложений на поставку фильтрующих материалов </t>
  </si>
  <si>
    <t>Открытый запрос предложений на оказание слуг по мобильному реагированию, мониторингу и техническому обслуживанию систем охранной сигнализации на объектах Филиала № 20 ОАО "МОЭК"</t>
  </si>
  <si>
    <t>Открытый запрос предложений на поставку клапанов, регуляторов давления и систем защиты ТП</t>
  </si>
  <si>
    <t>Открытый запрос предложений на выполнение работ по замене металлической дымовой трубы малой газовой котельной расположенной по адресу : Малая Красносельская ул.,д.12, стр.2</t>
  </si>
  <si>
    <t>26.23</t>
  </si>
  <si>
    <t>Открытый запрос предложений на поставку изделий из железобетона</t>
  </si>
  <si>
    <t>Открытый запрос предложений на поставку электротехнического оборудования</t>
  </si>
  <si>
    <t>Открытый запрос предложений на на поставку модулей обычных</t>
  </si>
  <si>
    <t>Открытый запрос предложений на поставку трубы и фасонных изделий в ППУ-изоляции</t>
  </si>
  <si>
    <t>Открытый запрос предложений на поставку запасных частей и расходных материалов к спец.технике Caterpillar</t>
  </si>
  <si>
    <t>15.18.27</t>
  </si>
  <si>
    <t>Открытый запрос предложений на поставку автомобильных шин, покрышек,  камер и колесных дисков</t>
  </si>
  <si>
    <t>Май 2014</t>
  </si>
  <si>
    <t>45.45</t>
  </si>
  <si>
    <t>Открытый запрос предложений на выполнение работ по ремонту помещений 11 этажа расположенного по адресу: ул.Ефремова д.10</t>
  </si>
  <si>
    <t>055.</t>
  </si>
  <si>
    <t>6029</t>
  </si>
  <si>
    <t>51.90</t>
  </si>
  <si>
    <t>2813160</t>
  </si>
  <si>
    <t>Открытый запрос предложений на поставку котельного оборудования (клапанов электромагнитных, клапанов для манометра) производства Амакс</t>
  </si>
  <si>
    <t>251</t>
  </si>
  <si>
    <t>2912330, 2912345, 3513298</t>
  </si>
  <si>
    <t>Открытый запрос предложений на выполнение работ по по замене оборудования на насосно-перекачивающих станциях (НПС) ОАО «МОЭК»</t>
  </si>
  <si>
    <t>Открытый запрос предложений на выполнение работ по ремонту грузоподъемных машин</t>
  </si>
  <si>
    <t>6038</t>
  </si>
  <si>
    <t>2611020</t>
  </si>
  <si>
    <t>Открытый запрос предложений на поставку поставку запорно-регулирующей арматуры Bugatti</t>
  </si>
  <si>
    <t>Июнь 2014</t>
  </si>
  <si>
    <t>6039</t>
  </si>
  <si>
    <t xml:space="preserve">Открытый запрос предложений на разработку проектной документации и рабочей документации для подключения к тепловым сетям ОАО "МОЭК" объекта капитального строительства - Здания сервисного пункта технического обслуживания автомобилей и автомойка на 4 поста, расположенного по адресу: Симферопольское шоссе, д. 3 (ориентир г.о. Щербинка, ул. Мостотреста, д. 6)   </t>
  </si>
  <si>
    <t>6040</t>
  </si>
  <si>
    <t>Открытый запрос предложений на разработку проектной документации и рабочей документации для подключения к тепловым сетям ОАО "МОЭК" объекта капитального строительства - Торгово-Бытового комплекса, расположенного по адресу: г. Москва,   Знаменские Садки ул. , корп. 24</t>
  </si>
  <si>
    <t>6041</t>
  </si>
  <si>
    <t xml:space="preserve">Разработка проектной документации и рабочей документации для подключения к тепловым сетям ОАО "МОЭК" объекта капитального строительства - здания, расположенного по адресу: г. Москва,   Полянский 2-й пер., вл. 2 </t>
  </si>
  <si>
    <t>6042</t>
  </si>
  <si>
    <t>Открытый запрос предложений на разработку проектной документации и рабочей документации для подключения к тепловым сетям ОАО "МОЭК" объекта капитального строительства - Станции технического обслуживания, расположенной по адресу: г. Москва,  ул Аллея Витте, д.4</t>
  </si>
  <si>
    <t>6043</t>
  </si>
  <si>
    <t>Открытый запрос предложений на разработку проектной документации и рабочей документации для подключения к тепловым сетям ОАО "МОЭК" объекта капитального строительства - Физкультурно -оздоровительного комплекса с открытой автостоянкой на 32 машиноместа, расположенного по адресу: г. Москва,  Чертаново-1, мкр.5, корп. 1 А</t>
  </si>
  <si>
    <t>6044</t>
  </si>
  <si>
    <t>Открытый запрос предложений на разработку проектной документации и рабочей документации для подключения к тепловым сетям ОАО "МОЭК" объекта капитального строительства - Административного здания, расположенного по адресу: г. Москва,  Озерковский пер., д.3</t>
  </si>
  <si>
    <t>6045</t>
  </si>
  <si>
    <t>Открытый запрос предложений на разработку проектной документации и рабочей документации для подключения к тепловым сетям ОАО "МОЭК" объекта капитального строительства -  здания, расположенного по адресу: г. Москва,  Севастопольский пр., д.3Б</t>
  </si>
  <si>
    <t>6046</t>
  </si>
  <si>
    <t>Открытый запрос предложений на разработку проектной документации и рабочей документации для подключения к тепловым сетям ОАО "МОЭК" объекта капитального строительства -  общежития, расположенного по адресу: г. Москва,  Чечерский проезд, рядом с вл.10</t>
  </si>
  <si>
    <t>6047</t>
  </si>
  <si>
    <t>Открытый запрос предложений на разработку проектной документации и рабочей документации для подключения к тепловым сетям ОАО "МОЭК" объекта капитального строительства -  Административного здания, расположенного по адресу: г. Москва,  Вавилова ул., д.57А, стр.4</t>
  </si>
  <si>
    <t>6048</t>
  </si>
  <si>
    <t>Открытый запрос предложений на разработку проектной документации и рабочей документации для подключения к тепловым сетям ОАО "МОЭК" объекта капитального строительства -  Здания по ремонту и техническому обслуживанию транспортных средств, расположенного по адресу: г. Москва,  Задонский проезд, вл.9</t>
  </si>
  <si>
    <t>6049</t>
  </si>
  <si>
    <t>Открытый запрос предложений на разработку проектной документации и рабочей документации для подключения к тепловым сетям ОАО "МОЭК" объекта капитального строительства -  Нежилого помещения, расположенного по адресу: г. Москва,  Арбат ул., д. 36/2, стр. 1</t>
  </si>
  <si>
    <t>6050</t>
  </si>
  <si>
    <t>Открытый запрос предложений на разработку проектной документации и рабочей документации для подключения к тепловым сетям ОАО "МОЭК" объекта капитального строительства -  Многофункционального жилого комплекса с подземной автостоянкой , расположенного по адресу: г. Москва,  Чертаново Северное мкр-н 7"Б"</t>
  </si>
  <si>
    <t>6051</t>
  </si>
  <si>
    <t>Открытый запрос предложений на поставку асбестотехнических, резинотехнических изделий</t>
  </si>
  <si>
    <t>6052</t>
  </si>
  <si>
    <t>27.22</t>
  </si>
  <si>
    <t>Открытый запрос предложений на поставку хомутов ремонтных для трубопровода</t>
  </si>
  <si>
    <t>6053</t>
  </si>
  <si>
    <t>Открытый запрос предложений на поставку запасных частей для ГТУ (газо-турбинная установка; для нее валы, платы, модули и пр.)</t>
  </si>
  <si>
    <t>6054</t>
  </si>
  <si>
    <t>Открытый запрос предложений на поставку запасных частей для теплообменного оборудования (пластины для теплообменников)</t>
  </si>
  <si>
    <t>6055</t>
  </si>
  <si>
    <t>Открытый запрос предложений на поставку комплектующих к теплосчетчикам</t>
  </si>
  <si>
    <t>6056</t>
  </si>
  <si>
    <t>Открытый запрос предложений на поставку котельного оборудования (баки, клапаны, горелки)</t>
  </si>
  <si>
    <t>6057</t>
  </si>
  <si>
    <t>Открытый запрос предложений на поставку оборудования для врезки под давлением</t>
  </si>
  <si>
    <t>Июль 2014</t>
  </si>
  <si>
    <t>6060</t>
  </si>
  <si>
    <t>51.86</t>
  </si>
  <si>
    <t>Открытый запрос предложений на поставку электроустановочных изделий</t>
  </si>
  <si>
    <t>6061</t>
  </si>
  <si>
    <t>51.87.5</t>
  </si>
  <si>
    <t>Открытый запрос предложений на поставку контрольно-измерительных приборов марки "ОВЕН"</t>
  </si>
  <si>
    <t>6062</t>
  </si>
  <si>
    <t>2716670
2716676</t>
  </si>
  <si>
    <t>Открытый запрос предложений на поставку опор трубопроводов</t>
  </si>
  <si>
    <t>6063</t>
  </si>
  <si>
    <t>3321109
3315651</t>
  </si>
  <si>
    <t>Открытый запрос предложений  на поставку оборудования производства ОАО "НПП Дельта"</t>
  </si>
  <si>
    <t>6064</t>
  </si>
  <si>
    <t>Открытый запрос предложений на поставку контрольно-измерительных приборов марки Элемер</t>
  </si>
  <si>
    <t>6065</t>
  </si>
  <si>
    <t>Открытый запрос предложений на поставку низковольтной аппаратуры</t>
  </si>
  <si>
    <t>6066</t>
  </si>
  <si>
    <t>Открытый запрос предложений на поставку продукции промышленной группы "Метран"</t>
  </si>
  <si>
    <t>Открытый запрос предложений на поставку электродов импортных</t>
  </si>
  <si>
    <t>Открытый запрос предложений на оказание услуг по оценке движимого, недвижимого имущества и иных объектов,а также стоимостного консалтинга для последующего принятия решений о проведении (отказе от проведения) операций с этими объектами ОАО "МОЭК"</t>
  </si>
  <si>
    <t>Открытый запрос предложений на поставку подшипников отечественных</t>
  </si>
  <si>
    <t>Открытый запрос предложений на поставку электродов отечественных</t>
  </si>
  <si>
    <t>Открытый запрос предложений на поставку фильтров, грязевиков</t>
  </si>
  <si>
    <t xml:space="preserve">
75,25,1</t>
  </si>
  <si>
    <t xml:space="preserve">
2944220</t>
  </si>
  <si>
    <t>Открытый запрос предложений на поставку противопожарного оборудования</t>
  </si>
  <si>
    <t>51.8</t>
  </si>
  <si>
    <t>Открытый запрос предложений на поставку комлпекса измерительного СуперФлоу 21В</t>
  </si>
  <si>
    <t>33.30</t>
  </si>
  <si>
    <t>Открытый запрос предложений на поставку теплосчетчиков ВИСТ</t>
  </si>
  <si>
    <t>Открытый запрос предложений на поставку запорно-регулирующей арматуры импортного производства</t>
  </si>
  <si>
    <t>Открытый запрос предложений на поставку промышленных контроллеров на ЦТП</t>
  </si>
  <si>
    <t>29.12</t>
  </si>
  <si>
    <t>Открытый запрос предложений на поставку насосов Грундфос</t>
  </si>
  <si>
    <t>Открытый запрос предложений на поставку водоводяных подогревателей и элеваторных узлов</t>
  </si>
  <si>
    <t>Открытый запрос предложений на поставку насосов Колмекс</t>
  </si>
  <si>
    <t>Открытый запрос предложений на поставку эндоскопа марки Adronic</t>
  </si>
  <si>
    <t>6091_1</t>
  </si>
  <si>
    <t>Открытый запрос предложений на поставку сильфонных компенсаторов</t>
  </si>
  <si>
    <t>6091_2</t>
  </si>
  <si>
    <t>Открытый запрос предложений на поставку шаровых кранов диаметром свыше 300мм</t>
  </si>
  <si>
    <t>Открытый запрос предложений на поставку шаровых кранов диаметром до 300мм</t>
  </si>
  <si>
    <t xml:space="preserve">51.47
</t>
  </si>
  <si>
    <t xml:space="preserve">3131000
</t>
  </si>
  <si>
    <t>Открытый запрос предложений на поставку кабельно-проводниковой продукции</t>
  </si>
  <si>
    <t>Открытый запрос предложений на поставку задвижек с обрезиненным клином</t>
  </si>
  <si>
    <t>Открытый запрос предложений на поставку запорно-регулирующей арматуры отечественного производства</t>
  </si>
  <si>
    <t>51.43.1</t>
  </si>
  <si>
    <t>Открытый запрос предложений на поставку насосов отечественных</t>
  </si>
  <si>
    <t>51.43</t>
  </si>
  <si>
    <t>Открытый запрос предложений на поставку насосов импортных</t>
  </si>
  <si>
    <t>Открытый запрос предложений на поставку запорно-регулирующей арматуры LD</t>
  </si>
  <si>
    <t xml:space="preserve">
4540140
</t>
  </si>
  <si>
    <t>Открытый запрос предложений на поставку теплоизоляционных материалов</t>
  </si>
  <si>
    <t xml:space="preserve">
51.53</t>
  </si>
  <si>
    <t xml:space="preserve">
5100000</t>
  </si>
  <si>
    <t>Открытый запрос предложений на поставку песка строительного</t>
  </si>
  <si>
    <t>Открытый запрос предложений на поставку нерудных материалов</t>
  </si>
  <si>
    <t>Открытый запрос предложений на поставку бетона и строительных растворов</t>
  </si>
  <si>
    <t xml:space="preserve">51.8
</t>
  </si>
  <si>
    <t xml:space="preserve">2924185
</t>
  </si>
  <si>
    <t>Открытый запрос предложений на поставку грузоподъемного оборудования</t>
  </si>
  <si>
    <t>51.54.3</t>
  </si>
  <si>
    <t>Открытый запрос предложений на поставку инструмента Rothenberger</t>
  </si>
  <si>
    <t>Открыть запрос предложений на поставку гидравлического, слесарного инструмента</t>
  </si>
  <si>
    <t>Открытый запрос предложений на оказание услуг по техническому обслуживанию и ремонту газодожимных компрессоров на РТЭС ОАО "МОЭК"</t>
  </si>
  <si>
    <t>66.03.3</t>
  </si>
  <si>
    <t>Открытый запрос предложений на  право заключения договора обязательного страхования гражданской ответственности владельцев транспортных средств (ОСАГО)</t>
  </si>
  <si>
    <t>Страховая премия определяется в соответствии со страховыми тарифами, установленными Постановлением Правительства РФ № 739 от 08.12.2005 г.</t>
  </si>
  <si>
    <t>Открытый запрос предложений на  право заключения договора добровольного страхования автотранспортных средств (КАСКО)</t>
  </si>
  <si>
    <t>Открытый запрос предложений на оказание услуг по режимно-наладочным испытаниям оборудования химводоподготовки на объектах ОАО "МОЭК"</t>
  </si>
  <si>
    <t xml:space="preserve">Открытый запрос предложений на оказание услуг по страхованию сотрудников ОАО "МОЭК" от несчастых случаев </t>
  </si>
  <si>
    <t>Открытый запрос предложений на поставку сантехники</t>
  </si>
  <si>
    <t>Открытый запрос предложений на поставку контрольно-измерительных приборов (манометров, термометров)</t>
  </si>
  <si>
    <t>31.6</t>
  </si>
  <si>
    <t>Открытый запрос предложений на поставку электрощитового оборудования</t>
  </si>
  <si>
    <t>75.24</t>
  </si>
  <si>
    <t>Открытый запрос предложений на оказание услуг по установлению границ охранных зон объектов ОАО "МОЭК"</t>
  </si>
  <si>
    <t>Открытый запрос предложений на поставку деталей трубопровода</t>
  </si>
  <si>
    <t>Открытый запрос предложений   на оказание услуг по восстановлению исполнительной и разрешительной документации в соответствии с требованиями нормативных документов (газопроводы и газовое оборудование)</t>
  </si>
  <si>
    <t>74.20.4    74.30.9</t>
  </si>
  <si>
    <t>7424020   3315651 3311222</t>
  </si>
  <si>
    <t>Открытый запрос предложений на оказание услуг по  предповерочной подготовке и поверке (калибровке) средств измерений теплотехнического контроля, узлов учета газа, стационарных и переносных газоанализаторов и газосигнализаторов ОАО "МОЭК"</t>
  </si>
  <si>
    <t>51.65.5</t>
  </si>
  <si>
    <t>Открытый запрос предложений на поставку металлопроката</t>
  </si>
  <si>
    <t>Открытый запрос предложений на оказание услуг по переодическому техническому обслуживанию инженерного и специального оборудования, замене фильтров-поглотителей в защитном сооружении гражданской обороны для нужд Филиала № 10 "Зеленоградскй" ОАО "МОЭК"</t>
  </si>
  <si>
    <t>Открытый запрос предложений на оказание услуг по модернизации программно-аппаратного комплекса для систем на платформе SAP (1-я очередь)</t>
  </si>
  <si>
    <t>Открытый  запрос предложений на оказание услуг по гарантийному и постгаррантийному техническому обслуживанию и ремонту строительной техники марки JCB для нужд Филиала № 14 " Транспортный" ОАО "МОЭК"</t>
  </si>
  <si>
    <t>Открытый запрос предложений на оказание услуг по техническому обслуживанию и на выполнение работ по ремонту строительной техники марки Catеrpillar для нужд ОАО "МОЭК"</t>
  </si>
  <si>
    <t xml:space="preserve">4530194  4530203  4530187  4530185  4530188  </t>
  </si>
  <si>
    <t>Открытый запрос предложений на выполнение строительно-монтажных работ по устройству штольни (проходного канала) под шоссе Энтузиастов на объекте Филиала № 20 "Магистральные тепловые сети": "Реконструкция т/м № 5, № 6 от ТЭЦ-11 м/к к.115-к.501/601 в районе ул. Красноказарменная"</t>
  </si>
  <si>
    <t>51.55.3</t>
  </si>
  <si>
    <t>Открытый запрос предложений на поставку масел и смазок</t>
  </si>
  <si>
    <t>Открытый запрос предложений на выполнение строительно-монтажных работ между точками т.1-т.48 объекта "Реконструкция тепловой магистрали № 24 в районе ул. Ротерта, ул. Проходчиков"</t>
  </si>
  <si>
    <t>Открытый запрос предложений на поставку контрольно-измерительных приборов</t>
  </si>
  <si>
    <t>Открытый запрос предложений на поставку спецодежды</t>
  </si>
  <si>
    <t>шт/пар/компл.</t>
  </si>
  <si>
    <t>51.47</t>
  </si>
  <si>
    <t>Открытый запрос предложений на поставку торцевых уплотнений для насосов отечественного производства</t>
  </si>
  <si>
    <t>Открытый запрос предложений на поставку торцевых уплотнений для насосов импортного производства</t>
  </si>
  <si>
    <t>25.13.3</t>
  </si>
  <si>
    <t>Открытый запрос предложений на поставку металлорукава</t>
  </si>
  <si>
    <t>Открытый запрос предложений на поставку модулей обычных</t>
  </si>
  <si>
    <t>7411011    7020000</t>
  </si>
  <si>
    <t>Открытый запрос предложений на оказание услуг по оформлению технической и правоустанавливающей документации на 12 объектов ОАО "МОЭК"</t>
  </si>
  <si>
    <t>7411011   7020000</t>
  </si>
  <si>
    <t>Открытый запрос предложений на оказание услуг по оформлению технической и правоустанавливающей документации на 14 объектов ОАО "МОЭК"</t>
  </si>
  <si>
    <t>Открытый запрос предложений на выполнение работ по ремонту сетевых и опрессовочных насосов и электродвигателей  СН и ОН для нужд филиала № 20 ОАО "МОЭК"</t>
  </si>
  <si>
    <t>7523000, 3319020</t>
  </si>
  <si>
    <t>Открытый запрос предложений на выполнение работ по проектированию и монтажу (ПИР и СМР) автоматической охранно-пожарной сигнализации, систем оповещения и пожаротушения на объектах Филиала № 19 "Новомосковский" ОАО "МОЭК"</t>
  </si>
  <si>
    <t>Открытый запрос предложений на выполнение работ по проектированию, монтажу и модернизации систем пожаротушения, охранно-пожарной сигнализации, дымоудаления, голосового оповещения на объектах ОАО "МОЭК"</t>
  </si>
  <si>
    <t>Открытый запрос предложений на выполнение работ по проектированию, монтажу (ПИР и  СМР) охранно-пожарной сигнализации, установке противопожарных дверей и световых знаков на объектах Филиалов № 1 "Центральный", № 2 "Северный", № 3 "Северо-Восточный", № 4 "Восточный",  № 7 "Юго-Западный", № 9 "Северо-Западный" ОАО "МОЭК"</t>
  </si>
  <si>
    <t>51.16</t>
  </si>
  <si>
    <t>Открытый запрос предложений на поставку термостойкой одежды и обуви</t>
  </si>
  <si>
    <t>Открытый запрос предложений на выполнение работ по техническому обслуживанию и ремонтно-восстановительным работам средств учета электроэнергии и системы АИИС КУЭ Филиала № 20 "Магистральные тепловые сети" ОАО "МОЭК"</t>
  </si>
  <si>
    <t>Открытый запрос предложений на оказание услуг по проведению негосударственной экспертизы проектно-сметной документации по объектам ОАО "МОЭК"</t>
  </si>
  <si>
    <t>132</t>
  </si>
  <si>
    <t>Открытый запрос предложений на оказание медицинских услуг по проведению предрейсовых медицинских осмотров водителей транспортных средств ОАО "МОЭК"</t>
  </si>
  <si>
    <t>Начальная (максимальная) стоимость медицинских услуг по проведению 1 (одного) медицинского осмотра 1 (одного) водителя транспортного средства составляет 55,00 (пятьдесят пять рублей, 00 коп.) (НДС не облагается)</t>
  </si>
  <si>
    <t>Открытый запрос предложений на выполнение проектно-изыскательских работ по РТС, КТС, МК для нужд Филиала № 19 "Новомосковский" ОАО "МОЭК"</t>
  </si>
  <si>
    <t>Открый запрос предложений на выполнение проектно-изыскательских работ по РТС, КТС, МК для 2015 года</t>
  </si>
  <si>
    <t>Открытый запрос предложений на выполнение проектно-изыскательских работ по реконструкции строительных конструкций ЦТП для СМР 2014 года</t>
  </si>
  <si>
    <t>Открытый запрос предложений на выполнение предпроектных работ по ликвидации МК для нужд ОАО "МОЭК" СМР 2015 года</t>
  </si>
  <si>
    <t>40.30.5, 40.30.4, 40.11.5</t>
  </si>
  <si>
    <t>Открытый запрос предложений на выполнение работ по ремонту насосного оборудования и запорной арматуры на объектах ОАО "МОЭК"</t>
  </si>
  <si>
    <t>Открытый запрос предложений на выполнение работ по ремонту электродвигателей мощностью до 60 кВт на объектах ОАО "МОЭК"</t>
  </si>
  <si>
    <t>9430000, 9460000</t>
  </si>
  <si>
    <t>Открытый запрос предложений на оказание услуг по техническому обслуживанию и   на выполнение работ  по ремонту грузоподъемных механизмов на объектах ОАО "МОЭК"</t>
  </si>
  <si>
    <t>Открытый запрос предложений на оказание услуг  по техническому обслуживанию и  на выполнение работ  по ремонту систем контроля загазованности и стационарных газоанализаторов на объектах ОАО "МОЭК"</t>
  </si>
  <si>
    <t>Открытый запрос предложений на оказание услуг  по техническому обслуживанию и ремонту  коммерческих узлов учета газа на объектах ОАО "МОЭК"</t>
  </si>
  <si>
    <t>Открытый запрос предложений на оказание услуг по техническому обслуживанию и ремонту тягодутьевых агрегатов, вибродиагностика и виброналадка вращающихся механизмов на РТС КТС, МК, РТЭС, ГТЭС ОАО "МОЭК"</t>
  </si>
  <si>
    <t>Открытый запрос предложений на тепловые испытания ГТА-6РМ №1,2 на РТЭС "Пенягино" Филиала № 9 ОАО "МОЭК"</t>
  </si>
  <si>
    <t xml:space="preserve">Открытый запрос предложений на оказание услуг  по проверке и испытанию автоматизированной системы диспетчерского управления энергообъектами (АСДУЭ) на КТС, РТС, ГТЭС, РТЭС ОАО "МОЭК" </t>
  </si>
  <si>
    <t>Открытый запрос предложений на оказание услуг по техническому обслуживанию оптико-волоконной системы связи на КРУЭ ГТЭС "Строгино" Филиала №9 ОАО "МОЭК"</t>
  </si>
  <si>
    <t>Открытый запрос предложений на оказание услуг по техническому обслуживанию элегазовых ячеек КРУЭ-220 кВ на ГТЭС Строгино Филиала №9 ОАО "МОЭК"</t>
  </si>
  <si>
    <t>Открытый запрос предложений на техническое обслуживание средств автоматического химического контроля водно-химического режима (АХК ВХР) ПГУ ГТЭС "Строгино" ОАО "МОЭК"</t>
  </si>
  <si>
    <t>6332</t>
  </si>
  <si>
    <t>6337</t>
  </si>
  <si>
    <t>Открытый запрос предложений на выполнение работ по обработке архивных документов Филиалов № 13 "Энергокомплект", № 18 "Метрология и эксплуатация приборов учета" ОАО "МОЭК"</t>
  </si>
  <si>
    <t>Открытый запрос предложений на поставку вентиля-затвора-шарового крана четырехэксцентричного исполнения диаметром 1200 мм</t>
  </si>
  <si>
    <t>Открытый запрос предложений на поставку средств индивидуальной защиты</t>
  </si>
  <si>
    <t>Открытый запрос предложений на поставку лакокрасочной продукции</t>
  </si>
  <si>
    <t>4530019, 4530290</t>
  </si>
  <si>
    <t>Открытый запрос предложений на выполнение работ по строительству и модернизации Корпоративной мультисервисной сети ОАО "МОЭК"</t>
  </si>
  <si>
    <t>Открытый запрос предложений на поставку трубы из СПЭ</t>
  </si>
  <si>
    <t xml:space="preserve"> Открытый запрос предложений на оказание услуг по  восстановлению исполнительной и разрешительной документации в соответствии с требованиями нормативных документов (трубопроводы).</t>
  </si>
  <si>
    <t>Закрытый запрос предложений на выполнение работ по созданию подсистемы контроля защищенности информационных систем ОАО "МОЭК"</t>
  </si>
  <si>
    <t>Закрытый запрос предложений на выполнение работ по проектированию и установке инженерно-технических средств охраны на объектах ОАО "МОЭК"</t>
  </si>
  <si>
    <t>51.42.4</t>
  </si>
  <si>
    <t>Открытый запрос предложений на поставку спецобуви</t>
  </si>
  <si>
    <t>52.47.3</t>
  </si>
  <si>
    <t>Открытый запрос предложений на поставку канцелярской продукции</t>
  </si>
  <si>
    <t>70.1</t>
  </si>
  <si>
    <t>Открытый запрос предложений на право заключения договора на оказание услуг по реализации имущества ОАО "МОЭК" на торгах.</t>
  </si>
  <si>
    <t>Открытый запрос предложений на поставку нерудных материалов, песка строительного</t>
  </si>
  <si>
    <t>6380</t>
  </si>
  <si>
    <t>Открытый запрос предложений на право заключения агентского договора на  реализацию имущества ОАО "МОЭК" на торгах (офисные здания)</t>
  </si>
  <si>
    <t>Открытый запрос предложений на поставку запасных частей для ГТУ</t>
  </si>
  <si>
    <t>Открытый запрос предложений на поставку метизной продукции</t>
  </si>
  <si>
    <t>Открытый запрос  предложений на оказание услуг по приобретению  права использования информационно-справочной системы "Техэксперт"</t>
  </si>
  <si>
    <t>45.21.3
45.21.4</t>
  </si>
  <si>
    <t>Открытый запрос предложений в электронной форме на выполнение работ по разработке  проектной документации и рабочей документации на строительство тепловой сети для теплоснабжения объектов капитального строительства ОАО «МОЭК»</t>
  </si>
  <si>
    <t>Открытый запрос предложений в электронной форме на выполнение работ по разработке  проектной документации и рабочей документации на строительство тепловой сети для теплоснабжения объекта капитального строительства ОАО «МОЭК», расположенного по адресу: г. Москва, НАО,
 р-н Московский, д. Румянцево, уч. 3/1</t>
  </si>
  <si>
    <t>Открытый запрос предложений на оакзание услуг по техническому обслуживанию гарантированного питания вычислительной техники АСДТУ и ИАСДТУ с заменой элементов в 12 районах</t>
  </si>
  <si>
    <t>51.84</t>
  </si>
  <si>
    <t>Открытый запрос предложений на поставку серверного оборудования</t>
  </si>
  <si>
    <t>75.25.1</t>
  </si>
  <si>
    <t>Открытый запрос предложений на оказание услуг по обслуживанию первичных средств пожаротушения, испытанию наружных пожарных лестниц и ограждений на крышах зданий, огнезащитной обработке конструкций, определению категорий помещений по взрывопожарной и пожарной опасности на объектах ОАО "МОЭК"</t>
  </si>
  <si>
    <t>51.3</t>
  </si>
  <si>
    <t>Открытый запрос предложений на поставку воды бутилированной</t>
  </si>
  <si>
    <t>Открытый запрос предложений на поставку стальной запорно-регулирующей арматуры отечественного производства</t>
  </si>
  <si>
    <t>33.20.5;                   74.20.11;           73.10; 33.30; 63.30; 55.11; 74.14;</t>
  </si>
  <si>
    <t>Открытый запрос предложений на выполнение проектных и строительно-монтажных работ по замене и установке приборов учета тепловой энергии на четырех ЦТП для нужд Филиала № 9 ОАО "МОЭК"</t>
  </si>
  <si>
    <t>Техническое обслуживание и ремонт видеостен на объектах ОАО "МОЭК"
Лот № 1 Филиал №№6,9,</t>
  </si>
  <si>
    <t>Открытый запрос предложений на оказание услуг по техническому обслуживанию и ремонту видеостен на объектах ОАО "МОЭК"
Филиал №№6,9,</t>
  </si>
  <si>
    <t>40.30.4,   40.11.51</t>
  </si>
  <si>
    <t>Открытый запрос предложений на оказание услуг по техническому обслуживанию узлов учета тепловой энергии (УУТЭ) на источниках теплоснабжения ОАО "МОЭК"</t>
  </si>
  <si>
    <t>51.18.27</t>
  </si>
  <si>
    <t>2511000</t>
  </si>
  <si>
    <t>Открытый запрос предложений  на поставку автомобильных покрышек</t>
  </si>
  <si>
    <t>Открытый запрос предложений в электронной форме на выполнение работ по разработке  проектной документации и рабочей документации на строительство тепловой сети для теплоснабжения объектов капитального строительства ОАО «МОЭК» в соответствии с адресным перечнем объектов</t>
  </si>
  <si>
    <t>Открытый запрос предложений в электронной форме на выполнение работ по разработке  проектной документации и рабочей документации на строительство тепловой сети для теплоснабжения объекта капитального строительства ОАО «МОЭК» расположенного по адресу: г. Москва, район Обручевский, кв.38А, корп. 3,7,10,11</t>
  </si>
  <si>
    <t>Открытый запрос предложений на поставку средств обеспечения гражданской обороны</t>
  </si>
  <si>
    <t>Открытый запрос предложений на выполнение комплекса работ по усилению строительных конструкций и общестроительным работам на ЦТП Филиала № 3 ОАО "МОЭК"</t>
  </si>
  <si>
    <t>Открытый запрос предложений на выполнение комплекса работ по усилению строительных конструкций и общестроительным работам на ЦТП Филиалов № 6, 7 ОАО "МОЭК"</t>
  </si>
  <si>
    <t>Открытый запрос предложений на выполнение комплекса работ по усилению строительных конструкций и общестроительным работам на ЦТП Филиалов № 2, 4 ОАО "МОЭК"</t>
  </si>
  <si>
    <t>Открытый запрос предложений на поставку и установку тахографов с СКЗИ и индивидуальных карт водителей на автотранспортные средства ОАО "МОЭК"</t>
  </si>
  <si>
    <t>Открытый запрос предложений на выполнение работ по разработке проектной и рабочей документации для реконструкции разводящих тепловых сетей и тепловых вводов ОАО «МОЭК» в соответствии с адресным перечнем объектов</t>
  </si>
  <si>
    <t>45.51.3, 45.21.4</t>
  </si>
  <si>
    <t>Открытый запрос предложений на оказание услуг по химической промывке котлов на РТС Филиала № 10 "Зеленоградский" ОАО "МОЭК"</t>
  </si>
  <si>
    <t>Открытый запрос предложений на выполнение работ по реконструкции теплового ввода по адресу: г. Москва, ул. Тихомирова, д. 17, корп. 1, стр. 2; Широкая ул., д. 10, корп. 1, стр. 2. (ЦТП аб. № 03-03-0911/019; 03-03-0911/017) для нужд Филиала № 3 ОАО "МОЭК"</t>
  </si>
  <si>
    <t>67.13.4</t>
  </si>
  <si>
    <t>Открытый запрос предложений на оказание консультационных услуг по проведению теста на обесценение основных средств и объектов незавершенного строительства ОАО "МОЭК" в отчетности МСФО 2014 г.</t>
  </si>
  <si>
    <t>Открытый запрос предложений на оказание услуг по сопровождению находящегося в эксплуатации программного комплекса АСДТУ в Филиалах ОАО "МОЭК" с внесением изменений и устранением дефектов, выявленных в отопительном сезоне для нужд отдела АСУ Филиала №20 ОАО "МОЭК"</t>
  </si>
  <si>
    <t>Открытый запрос предложений на выполнение работ по техническому обслуживанию  серверного оборудования АСДТУ и ИАСДТУ в 12 районах с заменой элементов и восстановлением технологических характеристик для нужд ОАСУ Филиала № 20 ОАО "МОЭК"</t>
  </si>
  <si>
    <t>72.6</t>
  </si>
  <si>
    <t>Открытый запрос предложений на поставку, установку и последующее подключение к автоматизированной системе мониторинга  АС "Навигация" (на базе ПО "Навигатор-С") бортовых навигационно-телематических модулей (терминальных устройств) и датчиков уровня топлива на автотранспортные средства ОАО "МОЭК"</t>
  </si>
  <si>
    <t>Открытый запрос предложений на выполнение  работ по реконструкции магистральных тепловых сетей и теплового ввода по адресу: г. Москва, Заревый пр., д. 4, стр. 2; г. Москва, Широкая ул., д. 9, корп. 1, стр. 2 (аб. №03-03-0911/078; 03-03-0911/022)</t>
  </si>
  <si>
    <t>6508</t>
  </si>
  <si>
    <t>Открытый запрос предложений на поставку КИП марки Элемер</t>
  </si>
  <si>
    <t>4560235</t>
  </si>
  <si>
    <t>Открытый запрос предложений на выполнение работ по реконструкции оборудования и сооружений РТС, КТС, МК Филиалов  №№ 5,6,9,10,19  ОАО "МОЭК" (тепломеханические работы)</t>
  </si>
  <si>
    <t>6510</t>
  </si>
  <si>
    <t>45.34; 40.30.4</t>
  </si>
  <si>
    <t>4520102</t>
  </si>
  <si>
    <t>Открытый запрос предложений на выполнение работ по  капитальному и текущему ремонту оборудования и сооружений РТС, КТС, МК Филиалов №№ 1-3, 6-10, 19, 20 ОАО "МОЭК" (дымовые трубы)</t>
  </si>
  <si>
    <t>40.30.4; 45.3</t>
  </si>
  <si>
    <t>4520070</t>
  </si>
  <si>
    <t>Открытый запрос предложений на выполнение работ по  текущему ремонту оборудования и сооружений РТС, КТС, МК Филиалов №№ 1, 3-10, 19 ,20 ОАО "МОЭК" (обмуровка)</t>
  </si>
  <si>
    <t>Открытый запрос предложений на выполнение работ по капитальному и текущему ремонту оборудования и сооружений РТС, КТС, МК Филиалов №№ 1, 3-10, 19 ,20 ОАО "МОЭК" (тепломеханические работы)</t>
  </si>
  <si>
    <t>шт.</t>
  </si>
  <si>
    <t>6513</t>
  </si>
  <si>
    <t>4530050</t>
  </si>
  <si>
    <t>Открытый запрос предложений на выполнение работ по реконструкции оборудования и сооружений РТС, КТС, МК Филиалов №№ 9, 19 ОАО "МОЭК" (электротехнические работы и работы по ремонту КИПиА)</t>
  </si>
  <si>
    <t xml:space="preserve">31.10.09; </t>
  </si>
  <si>
    <t>Открытый запрос предложений на выполнение работ по  текущему ремонту оборудования и сооружений РТС, КТС, МК Филиалов №№ 4, 8-10, 19, 20 ОАО "МОЭК" (ремонт электродвигателей)</t>
  </si>
  <si>
    <t>6515</t>
  </si>
  <si>
    <t>4540150</t>
  </si>
  <si>
    <t>Открытый запрос предложений на выполнение работ по  текущему ремонту оборудования и сооружений РТС, КТС, МК Филиалов №№ 3, 5-10, 19, 20 ОАО "МОЭК" (антикоррозийное покрытие)</t>
  </si>
  <si>
    <t>Открытый запрос предложений на выполнение работ по текущему ремонту оборудования и сооружений РТС, КТС, МК Филиалов №№ 1, 4-6, 9, 10, 19, 20 ОАО "МОЭК" (электротехнические работы и работы по ремонту КИПиА)</t>
  </si>
  <si>
    <t>Открытый запрос предложений на выполнение  работ по реконструкции магистральных тепловых сетей и теплового ввода по адресу: г. Москва, Отрадная ул., д. 9, к. 2.</t>
  </si>
  <si>
    <t>Открытый запрос предложений на выполнение работ по замене поверхностей нагрева котла ПТВМ-50 № 3 РТС "Коломенская" по адресу г. Москва, 1-й Котляковский пер., д. 5</t>
  </si>
  <si>
    <t>Открытый запрос предложений на выполнение работ по модернизации "Программно-аппаратного  комплекса для систем на платформе SAP (1 очередь)"</t>
  </si>
  <si>
    <t>Открытый запрос предложений на оказание услуг по  техническому обслуживанию и выполнению работ по ремонту расширительных баков на ЦТП ОАО "МОЭК"</t>
  </si>
  <si>
    <t>67.12.1</t>
  </si>
  <si>
    <t>28.75.27</t>
  </si>
  <si>
    <t>Открытый запрос предложений на поставку защитных ограждений</t>
  </si>
  <si>
    <t>Открытый запрос предложений на оказание услуг по разработке альбома типовых решений силового электрооборудования, применяемого на тепловых пунктах</t>
  </si>
  <si>
    <t>Открытый запрос предложений на поставку программного обеспечения  Veeam ONE (Vmware) и Veeam Smart Plug-In (Vmware) для Службы эксплуатации ЕИВЦ ОАО "МОЭК"</t>
  </si>
  <si>
    <t>6569</t>
  </si>
  <si>
    <t>60.22</t>
  </si>
  <si>
    <t>Закрытый запрос предложений на оказание услуг по организации эксплуатации и аренде  транспортных средств для нужд ОАО «МОЭК»</t>
  </si>
  <si>
    <t>Открытый запрос предложений на выполнение строительно-монтажных работ по объекту: Рязанский проспект ПК-60 (к.917а-к.918), ПК-68 (к.917- к.1601),  ПК-144 (к.1610-к.1611), ПК-175 (к.1614)</t>
  </si>
  <si>
    <t>Открытый запрос предложений на поставку лицензий Genesis 32 для нужд Филиала № 20 ОАО "МОЭК"</t>
  </si>
  <si>
    <t>Открытый запрос предложений на приобретение  экземпляров программного обеспечения (обновленных версий) "NormaCS" для ОАО "МОЭК"</t>
  </si>
  <si>
    <t>12</t>
  </si>
  <si>
    <t>Выполнение работ по разработке  проектной документации и рабочей документации на строительство тепловой сети для подключения к системам теплоснабжения ОАО «МОЭК» объекта капитального строительства «Многофункциональный жилой комплекс», расположенный по адресу: г. Москва, ул. Лобачевского вл. 118</t>
  </si>
  <si>
    <t>Открытый запрос предложений на выполнение работ по проектированию и монтажу автоматической пожарной сигнализации, СОУЭ, системы дымоудаления, установке противопожарных дверей</t>
  </si>
  <si>
    <t xml:space="preserve">Открытый запрос предложений на выполнение работ по реконструкции центральных тепловых пунктов (ЦТП) 
Филиала № 9  </t>
  </si>
  <si>
    <t>Открытый запрос предложений на выполнение общестроительных работ, работ по реконструкции, ремонту, усилению строительных конструкций зданий, сооружений и оборудования объектов ОАО «МОЭК»</t>
  </si>
  <si>
    <t>Открытый запрос предложений на поставку люков чугунных/полимерных</t>
  </si>
  <si>
    <t>Открытый запрос предложений на выполнение 2-ого этапа восстановления работоспособности системы резервного топливоснабжения на КТС "Отрадное"</t>
  </si>
  <si>
    <t>Открытый запрос предложений на поставку экземпляров ПО VMware для нужд Филиала № 16 ОАО "МОЭК"</t>
  </si>
  <si>
    <t>72.10</t>
  </si>
  <si>
    <t>Открытый запрос предложений на выполнение работ по модернизации сетевой инфраструктуры и систем управления</t>
  </si>
  <si>
    <t>Открытый запрос предложений на поставку крана шарового под приварку Aquarius 500.1.2.1X1C Ду-500 Ру-25 под удлинение с редуктором SBWG-04-1S2B УЗТПА</t>
  </si>
  <si>
    <t>Открытый запрос предложений на выполнение строительно-монтажных работ по приведению автоматики безопасности и регулирования газоиспользующих установок в соответствиии с п.5.9.7-5.9.11ПБ 12-529-03 (2 котла КВГМ-20) на КТС "Покровское-Стрешнево" Филиала № 9 ОАО "МОЭК"</t>
  </si>
  <si>
    <t>Открытый запрос предложений на поставку Течеискателя Коршун-11 для нужд Филиала № 10</t>
  </si>
  <si>
    <t>Открытый запрос предложений на поставку "Продукции марки АВВ" по статье 2.9.1 "Реконструкция оборудования НПС "Чертановская"  на 2014 год</t>
  </si>
  <si>
    <t>45.21.53</t>
  </si>
  <si>
    <t>Открытый запрос предложений на выполнение работ по реконструкции теплового пункта по адресу: ул. Полосухина, д.1/28 Филиала № 8 ОАО "МОЭК"</t>
  </si>
  <si>
    <t>Открытый запрос предложений на выполнение работ по реконструкции разводящих тепловых сетей по объектам Филиала № 8 ОАО "МОЭК"</t>
  </si>
  <si>
    <t>Открытый запрос предложений на выполнение проектно-изыскательских работ по реконструкции автоматики безопасности котлов по адресу Московская область, Мытищинский район, пос. Поведники</t>
  </si>
  <si>
    <t>Открытый запрос предложений на выполнение строительно-монтажных работ по реконструкции ЦТП Филиала №20 ОАО "МОЭК" на объекте по адресу: Варшавское ш., д.2, стр. 2</t>
  </si>
  <si>
    <t>Открытый запрос предложений в электронной форме на выполнение проектно-изыскательских работ по объектам ОАО "МОЭК"</t>
  </si>
  <si>
    <t>Открытый запрос предложений на поставку лицензий Genesis 32 для нужд Филиала № 16 ОАО "МОЭК"</t>
  </si>
  <si>
    <t>Открытый запрос предложений на оказание услуг по комплексному техническому диагностированию трубопроводов и оценки остаточного ресурса для проведения их санации методом цементно-полимерного покрытия</t>
  </si>
  <si>
    <t xml:space="preserve">Открытый запрос предложений на  выполнение работ по модернизации центрального теплового пункта (ЦТП) Филиала № 5 путем доработки существующей автоматики </t>
  </si>
  <si>
    <t>Открытый запрос предложений на выполнение работ по устройству водостока с системой электроподогрева для удаления сосулек на кровле здания Филиала № 5 ОАО "МОЭК" по адресу: ул.Перерыва,д.23</t>
  </si>
  <si>
    <t>Открытый запрос предложений  на поставку КИП основной</t>
  </si>
  <si>
    <t xml:space="preserve">Открытый запрос предложений на  выполнение работ по профилактическому обслуживанию сетей ливневой канализации поверхностного стока на объектах ОАО "МОЭК" </t>
  </si>
  <si>
    <t>71.20</t>
  </si>
  <si>
    <t>Открытый запрос предложений на выполнение работ по ремонту водоводяных подогревателей (ВВП) для нужд Филиала № 8 ОАО "МОЭК" по адресу: Давыдковская ул., д.10, к.4, стр.4</t>
  </si>
  <si>
    <t>52.45.2</t>
  </si>
  <si>
    <t>Открытый запрос предложений на поставку комплектующих для видеостен</t>
  </si>
  <si>
    <t>6704_1</t>
  </si>
  <si>
    <t>Открытый запрос предложений на поставку насосов (импортных)</t>
  </si>
  <si>
    <t>6704_2</t>
  </si>
  <si>
    <t>Открытый запрос предложений на поставку насосов (отечественных)</t>
  </si>
  <si>
    <t>Открытый запрос предложений в электронной форме на выполнение работ по разработке проектной документации и рабочей документации для подключения к тепловым сетям ОАО "МОЭК" объектов капитального строительства в соответствии с адресным перечнем объектов</t>
  </si>
  <si>
    <t>Открытый запрос предложений на выполнение работ по замене узлов учета тепловой энергии на центральных тепловых пунктах (УУТЭ на ЦТП)  Филиалов №№ 3,5,6,7</t>
  </si>
  <si>
    <t>Открытый запрос предложений на выполнение работ по автоматизации центральных тепловых пунктов (ЦТП) для нужд Филиалов № 3, 7, 8 
ОАО «МОЭК»</t>
  </si>
  <si>
    <t>Открытый запрос предложений на приобретение программного обеспечения Autodesk AutoCAD 2015 для нужд подразделений ОАО "МОЭК"</t>
  </si>
  <si>
    <t>Открытый запрос предложений на передачу прав на использование программного обеспечения CorelDraw Graphics Suite для нужд подразделений ОАО "МОЭК"</t>
  </si>
  <si>
    <t>Открытый запрос предложений на поставку лабораторного оборудования</t>
  </si>
  <si>
    <t>Открытый запрос предложений на передачу прав на использование программного обеспечения ABBYY FineReader 12 Corporate для нужд подразделений ОАО "МОЭК"</t>
  </si>
  <si>
    <t>Открытый запрос предложений на поставку приборов неразрушающего контроля для диагностики тепловых сетей</t>
  </si>
  <si>
    <t>31.20</t>
  </si>
  <si>
    <t>Открытый запрос предложений на выполнение работ по установке 2 ПУ приема сточных вод с изготовлением проектного решения  на КТС-47</t>
  </si>
  <si>
    <t>Закрытый запрос предложений на оказание услуг по продаже активов (акций), находящихся на балансе ОАО "МОЭК"</t>
  </si>
  <si>
    <t xml:space="preserve">0,1 %  от суммы сделки </t>
  </si>
  <si>
    <t>Открытый запрос предложений на продление неисключительного права пользования программным обеспечением IBM WebSphere для нужд службы эксплуатации ЕИВЦ ОАО "МОЭК"</t>
  </si>
  <si>
    <t>700</t>
  </si>
  <si>
    <t>Открытый запрос предложений на передачу права неисключительного пользования программным обеспечением IBM WebSphere для нужд службы эксплуатации ЕИВЦ ОАО "МОЭК"</t>
  </si>
  <si>
    <t>40.30.3                         40.11.5</t>
  </si>
  <si>
    <t>Открытый запрос предложений на оказание услуг по техническому обслуживанию  и на выполнение работ по  ремонту средств системы АИИС КУЭ для нужд Филиалов №5,6,9,20 ОАО "МОЭК"</t>
  </si>
  <si>
    <t>Открытый запрос предложений на передачу права использования  программного обеспечения  резервного копирования данных CA ARCserve Backup для нужд ЕИВЦ ОАО "МОЭК" в пределах простой неисключительной лицензии</t>
  </si>
  <si>
    <t>Декабрь 2015</t>
  </si>
  <si>
    <t>Открытый запрос предложений на оказание услуг по проведению специальной оценки условий труда на  рабочих местах.</t>
  </si>
  <si>
    <t>40.30.000</t>
  </si>
  <si>
    <t>Открытый запрос предложений на выполнение работ по нанесению на внутреннюю поверхность стального трубопровода тепловой сети двухкомпонентного минерально-полимерного покрытия "ТЮКОН"</t>
  </si>
  <si>
    <t>Открытый запрос предложений на выполнение работ по техническому обслуживанию и ремонту средств системы автоматизированного информационно-измерительного и коммерческого учета электроэнергии (АИИС КУЭ) и автоматизированной системы диспетчерского управления энергоснабжением (АСДУЭ)  для нужд Филиалов №№ 8, 9, 10 ОАО "МОЭК" (ГТУ)</t>
  </si>
  <si>
    <t>Открытый запрос предложений на приобретение кодов активации пакета гарантийных обязательств от производителя для активного сетевого оборудования  (Cisco SmartNet) для нужд    Филиала № 16 ОАО «МОЭК»</t>
  </si>
  <si>
    <t>Открытый запрос предложений на выполнение работ по реконструкции тепловых сетей ЦТП № 06-02-1121/004 Алма-Атинская ул., д. 4, стр.2, Филиала № 6 ОАО "МОЭК"</t>
  </si>
  <si>
    <t>Открытый запрос предложений на оказание услуг по технической поддержке программного обеспечения YSoft  SafeQ для нужд Центра информационных технологий ОАО "МОЭК"</t>
  </si>
  <si>
    <t>Открытый запрос предложений на поставку запорно-регулирующей арматуры Данфос</t>
  </si>
  <si>
    <t>Открытый запрос предложений на поставку продукции марки ABB</t>
  </si>
  <si>
    <t>Открытый запрос предложений на выполнение работ по реконструкции магистральных тепловых сетей и тепловых вводов на объектах филиалов №№ 2, 3, 4, 7, 8, 9, 20 ОАО "МОЭК"</t>
  </si>
  <si>
    <t>Открытый запрос предложений на поставку затвора поворотного дискового Hogfors 31500CS500 Ду500 Ру25 с электроприводом Auma SAR10.2/AM01.1/RWG/GS125.3/VZ4.3-F16 c КОФ</t>
  </si>
  <si>
    <t>Закрытый запрос предложений на оказание услуг по техническому обслуживанию кнопок тревожной сигнализации и тревожной охранно-пожарной сигнализации подключенных к пульту централизованного наблюдения полиции</t>
  </si>
  <si>
    <t>Закрытый запрос предложений на выполнение работ  по созданию "Системы защиты информационных ресурсов АСУ ТП ОАО "МОЭК" (1-я очередь)</t>
  </si>
  <si>
    <t>4560251
4560252</t>
  </si>
  <si>
    <t>Открытый запрос предложений на выполнение строительно-монтажных работ по реконструкции тепловых сетей с ликвидацией надземной прокладки трубопроводов на объекте Филиала № 20 ОАО "МОЭК" по адресу: ул. Бауманская, д. 23. стр. 2 на участке тчк. А-тчк.В</t>
  </si>
  <si>
    <t>Открытый запрос предложений на выполнение проектно- изыскательских работ по объектам ОАО "МОЭК"</t>
  </si>
  <si>
    <t>Открытый запрос предложений на выполнение  работ по реконструкции тепловых сетей Филиала № 8 ОАО "МОЭК"</t>
  </si>
  <si>
    <t>Открытый запрос предложений на выполнение строительно-монтажных работ для подключения к системам теплоснабжения  объекта расположенному по адресу: г. Москва, Марьинский парк, мкр. 12, корп. 104</t>
  </si>
  <si>
    <t>Открытый запрос предложений на выполнение строительно-монтажных работ по реконструкции магистральных тепловых сетей Филиала № 20 ОАО "МОЭК" на объекте по адресу: т/м 20 от ТЭЦ-9 м/к т.А (около к.2010) - т. Б (около к.2010а) в р-не улицы Даниловский Вал.</t>
  </si>
  <si>
    <t>41</t>
  </si>
  <si>
    <t>Закрытый запрос предложений на оказание услуг по Закупке и монтажу средств защиты ИТ инфраструктуры для обеспечения эксплуатации информационных систем класса 1Г</t>
  </si>
  <si>
    <t>Открытый запрос предложений на выполнение  работ по реконструкции тепловых сетей Филиала № 5 ОАО "МОЭК"</t>
  </si>
  <si>
    <t>Открытый запрос предложений на выполнение работ по модернизации Корпоративной мультисервисной сети ОАО "МОЭК"</t>
  </si>
  <si>
    <t>62.01</t>
  </si>
  <si>
    <t>Закрытый запрос предложений на оказание услуг по сопровождению Корпоративной информационной системы (КИС) ОАО "МОЭК"</t>
  </si>
  <si>
    <t>Поставка стальных задвижек отечественного производства</t>
  </si>
  <si>
    <t>Открытый запрос предложений на  оказание услуг по техническому обслуживанию водоочистительного оборудования ОАО "МОЭК"</t>
  </si>
  <si>
    <t>51.14</t>
  </si>
  <si>
    <t>Открытый запрос предложений на поставку вентиляционного оборуования</t>
  </si>
  <si>
    <t>51.54</t>
  </si>
  <si>
    <t>Открытый запрос предложений на поставку теплообменного оборудования</t>
  </si>
  <si>
    <t>Открытый запрос предложений на оказание услуг по погрузке и вывозу снега, очистке поверхности кровли от снега и наледи на объектах ОАО "МОЭК"</t>
  </si>
  <si>
    <t>3020010    3020060</t>
  </si>
  <si>
    <t>Открытый запрос предложений на поставку компьютерного оборудования</t>
  </si>
  <si>
    <t>26.61</t>
  </si>
  <si>
    <t xml:space="preserve">Открытый запрос предложений на выполнение работ по разработке проектной и рабочей документации для санации тепловой сети методом нанесения цементно-полимерного покрытия по адресам: Варшавское ш., д. 141, к.3, стр.2 - Старобитцевская ул.; к.603-к.613 и Звездный бульвар, 7 - Звездный бульвар, 1а; к.2210 - к.1830  </t>
  </si>
  <si>
    <t>47.30.2</t>
  </si>
  <si>
    <t>Открытый запрос предложений на поставку жидкости охлаждающей</t>
  </si>
  <si>
    <t>2 000,00</t>
  </si>
  <si>
    <t xml:space="preserve">Открытый запрос предложений на выполнение строительно-монтажных работ по реконструкции тепловой сети методом нанесения цементно-полимерного покрытия по адресам: Варшавское ш., д. 141, к.3, стр.2 - Старобитцевская ул.; к.603-к.613 и Звездный бульвар, 7 - Звездный бульвар, 1а; к.2210 - к.1830  </t>
  </si>
  <si>
    <t>Открытый запрос предложений на выполнение работ по модернизации системы телефонизации ЕИВЦ ОАО "МОЭК"</t>
  </si>
  <si>
    <t>85.30</t>
  </si>
  <si>
    <t>Открытый запрос предложений на оказание дополнительных образовательных услуг  в соответствии с программой повышения квалификации «Охрана труда»</t>
  </si>
  <si>
    <t>1648</t>
  </si>
  <si>
    <t>Открытый запрос предложений на оказание услуг по подготовке, переподготовке и повышению квалификации работников ОАО "МОЭК" по направлению: "Грузоподъемные машины, механизмы и вспомогательное оборудование"</t>
  </si>
  <si>
    <t>Выполнение работ по разработке модуля Service Desk системы управления ИТ-услугами (АСУ Service Manager) и интеграции с телефонией Avaya для нужд Центра информационных технологий ОАО «МОЭК</t>
  </si>
  <si>
    <t xml:space="preserve">Открытый запрос предложений на оказание услуг по обучению работников ОАО "МОЭК" по направлению: "Правила аттестации сварщиков и специалистов сварочного производства (I-V уровень)" </t>
  </si>
  <si>
    <t xml:space="preserve">Открытый запрос предложений на оказание услуг по обучению работников ОАО "МОЭК" по неразрушающим методам контроля </t>
  </si>
  <si>
    <t>67</t>
  </si>
  <si>
    <t>Открытый запрос предложений на оказание услуг по техническому обслуживанию и на выполнение работ по ремонту средств системы АИИС КУЭ для нужд Филиалов №5,6,9,20 ОАО "МОЭК"</t>
  </si>
  <si>
    <t>40.30</t>
  </si>
  <si>
    <t xml:space="preserve">Открытый запрос предложений на возмездное оказание услуг по техническому обслуживанию и ремонту объектов ОАО «МОЭК» </t>
  </si>
  <si>
    <t>Открытый запрос предложений на выполнение проектно- изыскательских работ по объектам ОАО "МОЭК" в соответствии с адресным перечнем</t>
  </si>
  <si>
    <t>Открытый запрос предложений на поставку регуляторов давления</t>
  </si>
  <si>
    <t>40.11</t>
  </si>
  <si>
    <t>Открытый запрос предложений на оказание услуг  по техническому обслуживанию и выполнение работ по ремонту средств системы автоматизированного информационно-измерительного и коммерческого учета электроэнергии (АИИС КУЭ) и автоматизированной системы диспетчерского управления энергоснабжением (АСДУЭ)  для нужд Филиалов №№ 8, 9, 10 ОАО "МОЭК" (ГТУ)</t>
  </si>
  <si>
    <t>Открытый запрос предложений на оказание услуг по продлению ресурса трубопровода с выполнением работ по диагностике на участках тепловых сетей по заявкам</t>
  </si>
  <si>
    <t>Открытый запрос предложений  на поставку КИП, продукция  производства ОАО "НПП Дельта"</t>
  </si>
  <si>
    <t>Открытый запрос предложений на выполнение проектно-изыскательских работ по техническому перевооружению АИТ 3АБ-2, 4-1, 4-2, 6, 11-2</t>
  </si>
  <si>
    <t>Открытый запрос предложений на поставку осветительного оборудования для нужд Филиала № 3 ОАО "МОЭК"</t>
  </si>
  <si>
    <t>Открытый запрос предложений на поставку промышленных контроллеров на ЦТП для нужд Филиала № 9 ОАО "МОЭК"</t>
  </si>
  <si>
    <t>Открытый запрос предложений на выполнение строительных, монтажных, пусконаладочных , необходимых для подключения к системам теплоснабжения ОАО "МОЭК" проектируемого объекта: "Торгово-бытового центра", расположенного по адресу: г. Москва, Лужнецкий проезд, д. 25</t>
  </si>
  <si>
    <t>Открытый запрос предложений  на выполнение работ по разработке проектной документации и рабочей документации для подключения к тепловым сетям ОАО "МОЭК" объектов капитального строительства в соответствии с адресным перечнем объектов</t>
  </si>
  <si>
    <t>3020010       3020060</t>
  </si>
  <si>
    <t>Открытый запрос предложений на поставку средств вычислительной техники</t>
  </si>
  <si>
    <t>Закрытый запрос предложений на оказание услуг по созданию Системы мониторинга событий и расследования инцидентов информационной безопасности (СМИБ)</t>
  </si>
  <si>
    <t>Закрытый запрос предложений на оказание услуг по созданию Системы защиты от утечек конфиденциальной информации и персональных данных в ОАО "МОЭК"</t>
  </si>
  <si>
    <t>Открытый запрос предложений на поставку гидравлического инструмента</t>
  </si>
  <si>
    <t>Открытый запрос предложений на поставку портативного оптико-эмиссионного анализатора химического состава металлов и сплавов</t>
  </si>
  <si>
    <t>Открытый запрос предложений на выполнение  строительно-монтажных работ по объекту "Реконструкция тепломагистрали №28 от ТЭЦ-21 м/к к.2801 - к.2803 по адресу: г. Москва, Алтуфьевское шоссе"</t>
  </si>
  <si>
    <t>Открытый запрос предложений на выполнение  строительно-монтажных работ по объекту "Реконструкция магистральной тепловой сети по адресу: г. Москва, ул. Туристская д.18 - бульвар Яна Райниса, д 14. к.1"</t>
  </si>
  <si>
    <t>Открытый запрос предложений на выполнение  проектно-изыскательских и строительно-монтажных работ по реконструкции ЦТП №05-08-0204/016, расположенного  по адресу: г. Москва, ул. Хлобыстова, д 10. корп.2, стр.2"</t>
  </si>
  <si>
    <t>Открытый запрос предложений  на выполнение работ по разработке проектной документации и рабочей документации на подключение объекта капитального строительства нежилого здания, расположенного по адресу: г. Москва, ул. Саморы Машела, д.5 к системам теплоснабжения ОАО "МОЭК"</t>
  </si>
  <si>
    <t>Открытый запрос предложений на выполнение строительных, монтажных, пусконаладочных работ, необходимых для подключения к системам теплоснабжениям ОАО "МОЭК" нежилого помещения, расположенного по адресу: г. Москва, 2-й Кожевнический  пер., д.7, корп.1</t>
  </si>
  <si>
    <t>45.21.3         45.21.4</t>
  </si>
  <si>
    <t>Открытый запрос предложений на разработку проектной документации и рабочей документации на реконструкцию тепловой сети для подключения Сретенского ставропигиального мужского монастыря, расположенного по адресу: г.Москва, ул. Большая Лубянка, вл. 17, стр. 1 , вл. 19, стр. 1,2,3,4,5,7; Рождественский б-р, вл. 18, стр.2 к системам теплоснабжения ОАО "МОЭК"</t>
  </si>
  <si>
    <t>Открытый запрос предложений на разработку проектной документации и рабочей документации на реконструкцию тепловой сети для подключения проектируемого торгового комплекса с пунктом общественного питания, расположенного по адресу: г. Москва ул. Митинская, вл.29 к системам теплоснабжения ОАО "МОЭК"</t>
  </si>
  <si>
    <t>35.30
(40.30)</t>
  </si>
  <si>
    <t>В соответствии с условиями по договору</t>
  </si>
  <si>
    <t>усл.ед.</t>
  </si>
  <si>
    <t>33.13 
(31.10)</t>
  </si>
  <si>
    <t>33.13
 (9439000)</t>
  </si>
  <si>
    <t>52.10
(92.51)</t>
  </si>
  <si>
    <t>52.10
(9231000)</t>
  </si>
  <si>
    <t>Оказание услуг по аутсорсинговому хранению документов ОАО "МОЭК"</t>
  </si>
  <si>
    <t>усл. ед.</t>
  </si>
  <si>
    <t>45.31 (50.10)</t>
  </si>
  <si>
    <t>45.31 (3430000)</t>
  </si>
  <si>
    <t xml:space="preserve">Поставка материалов и запчастей для транспортных средств </t>
  </si>
  <si>
    <t>компл.</t>
  </si>
  <si>
    <t>46.12 (51.51)</t>
  </si>
  <si>
    <t>46.12 (2320000)</t>
  </si>
  <si>
    <t>В соответствии с ТЗ</t>
  </si>
  <si>
    <t>л.</t>
  </si>
  <si>
    <t>Поставка топлива наливом для нужд ОАО "МОЭК":
Лот 1: Поставка топлива наливом для нужд Филиала №14 ОАО "МОЭК";
Лот 2: Поставка топлива наливом для нужд Филиала №19 ОАО "МОЭК"</t>
  </si>
  <si>
    <t>45.20 (50.20)</t>
  </si>
  <si>
    <t>45.20 (5020000)</t>
  </si>
  <si>
    <t>Оказание услуг по техническому обслуживанию и выполнение работ по  гарантийному и текущему ремонтам автомобилей, уборочной, прицепной, строительной и специальной техники и оборудования, установленного на них.</t>
  </si>
  <si>
    <t>Оказание услуг по техническому обслуживанию и выполнение работ по  гарантийному и текущему ремонтам экскаваторов, экскаваторов-погрузчиков и генераторных установок марки JCB</t>
  </si>
  <si>
    <t>Оказание услуг по техническому обслуживанию и выполнение работ по текущему ремонту экскаваторов, экскаваторов-погрузчиков марки  CATERPILLAR, JCB и специальной техники</t>
  </si>
  <si>
    <t>33.14
(31.10)</t>
  </si>
  <si>
    <t>33.14
 (9439000)</t>
  </si>
  <si>
    <t>Оказание услуг по техническому обслуживанию и выполнение работ по гарантийному и текущему ремонтам генераторных установок марки SDMO</t>
  </si>
  <si>
    <t>Оказание услуг по техническому обслуживанию и выполнение работ по  гарантийному и текущему ремонтам автомобиля марки TATRA, MAN и экскаваторов-планировщиков UDS-114</t>
  </si>
  <si>
    <t>Оказание услуг по техническому обслуживанию и выполнение работ по гарантийному и текущему ремонтам дизель-генераторных установок и сварочных дизель-генераторов марки DENYO и MOSA</t>
  </si>
  <si>
    <t>Оказание услуг по техническому обслуживанию и выполнение работ по ремонту автомобильных кранов, кранов-манипуляторов и подъемников (вышек)</t>
  </si>
  <si>
    <t>33.12 (29.56)</t>
  </si>
  <si>
    <t>29.10 (9430000)</t>
  </si>
  <si>
    <t>Оказание услуг по техническому обслуживанию и выполнение работ по ремонту приборов и устройств безопасности автомобильных кранов, кранов-манипуляторов и подъемников (вышек)</t>
  </si>
  <si>
    <t>22.19 (29.13)</t>
  </si>
  <si>
    <t>22.19 (2890000)</t>
  </si>
  <si>
    <t xml:space="preserve">Выполнение работ по ремонту и изготовлению Рукавов Высокого Давления (РВД) </t>
  </si>
  <si>
    <t>18.11 (22.12)</t>
  </si>
  <si>
    <t>18.11 (2212000)</t>
  </si>
  <si>
    <t>Оказание услуг по разработке и изготовлению тиражей газет Энергия столицы</t>
  </si>
  <si>
    <t>33.12
(31.10)</t>
  </si>
  <si>
    <t>33.12
 (9439000)</t>
  </si>
  <si>
    <t>Выполнение работ по ремонту клапанов запорно-регулирующих (КЗР), электроклапанов и гидравлических регуляторов на тепловых пунктах ОАО "МОЭК"</t>
  </si>
  <si>
    <t>Выполнение работ по ремонту источников бесперебойного питания (ИБП)  на объектах ОАО "МОЭК"</t>
  </si>
  <si>
    <t xml:space="preserve">42.99 (45.21.3, 45.21.4, 40.30.5, 40.30.2, 40.30.3) </t>
  </si>
  <si>
    <t>42.99 (4530010, 4030000)</t>
  </si>
  <si>
    <t>Выполнение работ по благоустройству после проведения текущего ремонта теплотрасс ОАО "МОЭК":
Лот 1: Для нужд Филиалов № 1 и № 7;
Лот 2: Для нужд Филиалов № 20 и № 5;
Лот 3: Для нужд Филиалов № 2 и № 9;
Лот 4: Для нужд Филиалов № 3 и № 4;
Лот 5: Для нужд Филиалов № 6 и № 8</t>
  </si>
  <si>
    <t xml:space="preserve">м 2                                       </t>
  </si>
  <si>
    <t>33.13
(31.10)</t>
  </si>
  <si>
    <t>33.13
(9432000)</t>
  </si>
  <si>
    <t>Выполнение работ по ремонту систем оперативного диспетчерского контроля (СОДК) ППУ-изоляции (пенополиуретановая изоляция) на объектах ОАО "МОЭК"</t>
  </si>
  <si>
    <t>35.30 (40.30)</t>
  </si>
  <si>
    <t>35.30 (9460000)</t>
  </si>
  <si>
    <t>Выполнение работ по ремонту, прочистке и промывке попутных дренажей и водовыпусков на объектах ОАО "МОЭК"</t>
  </si>
  <si>
    <t>Выполнение работ по ремонту электродвигателей мощностью до 60 кВт и свыше 60 кВт на объектах ОАО "МОЭК"</t>
  </si>
  <si>
    <t>33.12 (40.30, 40.11)</t>
  </si>
  <si>
    <t>33.12 (9430000, 9460000)</t>
  </si>
  <si>
    <t xml:space="preserve">Оказание услуг по техническому обслуживанию и выполнение работ по ремонту тягодутьевых агрегатов, проведение вибродиагностики и виброналадки вращающихся механизмов на объектах ОАО "МОЭК" </t>
  </si>
  <si>
    <t>56.29 
(55.30)</t>
  </si>
  <si>
    <t>56.29
(5520019)</t>
  </si>
  <si>
    <t>Поставка продуктов питания для нужд ОАО "МОЭК"</t>
  </si>
  <si>
    <t>33.13
(40.30;
40.11)</t>
  </si>
  <si>
    <t>Оказание услуг по техническому обслуживанию и выполнение работ по ремонту видеостен на объектах ОАО "МОЭК"</t>
  </si>
  <si>
    <t>Оказание услуг по режимно-наладочным испытаниям котлов для нужд Филиалов ОАО "МОЭК"</t>
  </si>
  <si>
    <t>71.20
(74.30)</t>
  </si>
  <si>
    <t>71.20
(7422000)</t>
  </si>
  <si>
    <t>Оказание услуг по экспертизе промышленной безопасности, обследованию газопроводов и газового оборудования,  диагностике и техническому обслуживанию дымовых труб на объектах ОАО "МОЭК"</t>
  </si>
  <si>
    <t>95.12.
33.13 (40.30)</t>
  </si>
  <si>
    <t>95.12.
33.13 (4030202)</t>
  </si>
  <si>
    <t>Оказание услуг по техническому обслуживанию программно-технического комплекса Freelance и выполнение работ по ремонту и калибровке входных и выходных аналоговых и дискретных каналов контроллера системы автоматического управления (САУ) Freelance на насосно-перекачивающих станциях (НПС) Филиала № 16 ОАО "МОЭК"</t>
  </si>
  <si>
    <t>43.22
(45.21)</t>
  </si>
  <si>
    <t>43.22
(4521000)</t>
  </si>
  <si>
    <t>Выполнение работ по ремонту тепловых сетей (ремонт ненадежных участков теплопроводов) ОАО "МОЭК":
Лот 1: Для нужд Филиалов № 1 и № 7;
Лот 2: Для нужд Филиалов № 20 и № 5;
Лот 3: Для нужд Филиалов № 2 и № 9;
Лот 4: Для нужд Филиалов № 3 и № 4;
Лот 5: Для нужд Филиалов № 6 и № 8</t>
  </si>
  <si>
    <t>Оказание услуг по техническому обслуживанию и выполнение работ по ремонту грузоподъемных механизмов  на объектах ОАО "МОЭК"</t>
  </si>
  <si>
    <t>Выполнение работ по ремонту распределительных устройств и частотно-регулируемых приводов</t>
  </si>
  <si>
    <t>62.01
(72.60)</t>
  </si>
  <si>
    <t>62.01
(7220000)</t>
  </si>
  <si>
    <t>Оказание услуг по техническому обслуживанию и выполнение работ по ремонту гарантированного питания вычислительной техники автоматизированной системы диспетчерского и технологического управления (АСДТУ),  интегрированной автоматизированной системы диспетчерского и технологического управления (ИАСДТУ) , системы мониторинга, серверного и сетевого оборудования с заменой элементов</t>
  </si>
  <si>
    <t>Оказание услуг по техническому обслуживанию и выполнение работ по ремонту частотно-регулируемых приводов на  КТС, МК, РТС, АИТ  ОАО "МОЭК"</t>
  </si>
  <si>
    <t>11.07
(51.34)</t>
  </si>
  <si>
    <t>11.07
(4110100)</t>
  </si>
  <si>
    <t>Поставка питьевой бутилированной воды для нужд ОАО "МОЭК"</t>
  </si>
  <si>
    <t>Оказание услуг по техническому обслуживанию установок коррекционной обработки воды и автоматических блочных установок умягчения воды на объектах ОАО "МОЭК".</t>
  </si>
  <si>
    <t>Оказание услуг по техническому обслуживанию светоограждений дымовых труб и проверка исправности молниезащиты дымовых труб на объектах ОАО "МОЭК"</t>
  </si>
  <si>
    <t>81.22
(40.30)</t>
  </si>
  <si>
    <t>81.22
(9460000)</t>
  </si>
  <si>
    <t>Оказание услуг по защите от коррозии внутренних поверхностей нагрева водогрейных (паровых) котлов РТС, КТС, МК на объектах ОАО "МОЭК"</t>
  </si>
  <si>
    <t>Оказание услуг по техническому обслуживанию и выполнение работ по ремонту систем диспетчеризации ЦТП и автоматизированной системы контроля и управления производством на объектах ОАО "МОЭК"</t>
  </si>
  <si>
    <t>33.13  (31.62)</t>
  </si>
  <si>
    <t>33.13 (7250030)</t>
  </si>
  <si>
    <t xml:space="preserve">Оказание услуг по техническому обслуживанию и выполнение работ по ремонту оборудования КИПиА на объектах ОАО «МОЭК» (газогорелочные устройства, автоматика безопасности и регулирование котлов, вспомогательное оборудование,  диспетчеризация) </t>
  </si>
  <si>
    <t>33.11 
(31.10)</t>
  </si>
  <si>
    <t>33.11
 (9439000)</t>
  </si>
  <si>
    <t xml:space="preserve"> Выполнение работ по ремонту установок поддержания давления и компенсации теплового расширения и расширительных баков на объектах ОАО "МОЭК"</t>
  </si>
  <si>
    <t>Оказание услуг по техническому обслуживанию и выполнение работ по ремонту узлов учета тепловой энергии (УУТЭ) на объектах ОАО "МОЭК" (приборы учета тепловой энергии (ПУТЭ), расходомеры)</t>
  </si>
  <si>
    <t>Оказание услуг по техническому обслуживанию и выполнение работ по ремонту оборудования АСУ ТП (автоматизированная система управления технологическим процессом) на объектах ОАО "МОЭК"</t>
  </si>
  <si>
    <t>86.21
(85.11)</t>
  </si>
  <si>
    <t>86.21
(8510000)</t>
  </si>
  <si>
    <t>Оказание медицинских услуг по проведению медицинских осмотров водителей транспортных средств ОАО «МОЭК»</t>
  </si>
  <si>
    <t>Чел.</t>
  </si>
  <si>
    <t>Оказание услуг по техническому обслуживанию дизельных электростанций и передвижных электростанций (ПЭС) на объектах ОАО "МОЭК"</t>
  </si>
  <si>
    <t>78.10
(74.50)</t>
  </si>
  <si>
    <t>78.10
(7491000)</t>
  </si>
  <si>
    <t>Оказание услуг по подбору персонала для нужд ОАО "МОЭК"</t>
  </si>
  <si>
    <t xml:space="preserve">Оказание услуг по техническому обслуживанию и выполнение работ по ремонту автоматики безопасности и регулирования  на РТС, КТС ОАО "МОЭК" </t>
  </si>
  <si>
    <t>Оказание услуг по проведению внутритрубной диагностики магистральных тепловых сетей ОАО "МОЭК"</t>
  </si>
  <si>
    <t xml:space="preserve">Оказание услуг по проведению проверки и испытанию электрооборудования на объектах ОАО "МОЭК":                                                                                                                                                                                                                                                                                                                                                                                                                                                                                                                                                                                                                                                                                                                                                                                                                             Лот 1. Оказание услуг по проведению проверки и испытанию электрооборудования на тепловых станциях, малых котельных и АИТ Филиалов ОАО "МОЭК"
Лот 2. Оказание услуг по проведению  проверки и испытанию электрооборудования на тепловых пунктах, тепловых камерах и павильонах ОАО "МОЭК"
</t>
  </si>
  <si>
    <t xml:space="preserve">Оказание услуг по техническому обслуживанию и выполнение работ по ремонту  частотно-регулируемых приводов на ЦТП ОАО "МОЭК" </t>
  </si>
  <si>
    <t>Выполнение работ по ремонту приборов контроля жесткости воды на ЦТП ОАО "МОЭК"</t>
  </si>
  <si>
    <t>38.21
(90.02)</t>
  </si>
  <si>
    <t>38.21
(9010000)</t>
  </si>
  <si>
    <t>Оказание услуг по вывозу твердых бытовых отходов и крупногабаритного мусора для нужд ОАО "МОЭК"</t>
  </si>
  <si>
    <t>Оказание услуг по проверке, испытанию и техническому обслуживанию и выполнение работ по ремонту автоматизированной информационно-измерительной системы коммерческого учета электроэнергии (АИИСКУЭ) и автоматизированной системы диспетчерского управления энергообъектами (АСДУЭ) на объектах ОАО "МОЭК"</t>
  </si>
  <si>
    <t>Оказание услуг по техническому обслуживанию и выполнение работ по ремонту коммерческих узлов учета газа на объектах ОАО "МОЭК"</t>
  </si>
  <si>
    <t xml:space="preserve">Оказание услуг по техническому обслуживанию и выполнение работ по ремонту систем контроля загазованности, стационарных газоанализаторов и газосигнализаторов на объектах ОАО "МОЭК" </t>
  </si>
  <si>
    <t>71.20 (40.30.)</t>
  </si>
  <si>
    <t>71.20  (4030202)</t>
  </si>
  <si>
    <t>Оказание услуг по проведению ультразвукового контроля сварных стыков на объектах ОАО "МОЭК"</t>
  </si>
  <si>
    <t>Оказание услуг по проведению внеплановой диагностики тепловых сетей на объектах ОАО "МОЭК"</t>
  </si>
  <si>
    <t>35.30
(4521000)</t>
  </si>
  <si>
    <t>Выполнение работ по ремонту электротехнического оборудования на объектах ОАО "МОЭК"</t>
  </si>
  <si>
    <t>Выполнение работ по ремонту систем автоматизации (Мастер, Трансформер) на объектах ОАО "МОЭК"</t>
  </si>
  <si>
    <t>Оказание услуг по техническому обслуживанию и выполнение работ по ремонту систем автоматизации (на базе контроллеров: Текон, ОВЕН, Саутер, Омрон, САТ-ЦТП, БАТ - др.) на объектах ОАО "МОЭК"</t>
  </si>
  <si>
    <t>53.20 (64.12)</t>
  </si>
  <si>
    <t>53.20 (6412000)</t>
  </si>
  <si>
    <t>Оказание курьерских услуг по доставке расчетно-платежных документов</t>
  </si>
  <si>
    <t>71.20 (40.30)</t>
  </si>
  <si>
    <t>71.20 (9460000)</t>
  </si>
  <si>
    <t>Оказание услуг по проведению технического освидетельствования, диагностики и экспертизы промышленной безопасности котлов, трубопроводов, баков и емкостей на объектах ОАО "МОЭК"</t>
  </si>
  <si>
    <t>85.30 (80.42)</t>
  </si>
  <si>
    <t>85.30 (8040000)</t>
  </si>
  <si>
    <t>Оказание дополнительных образовательных услуг по предаттестационной подготовке, аттестации и переаттестации в соответствии с программой "Пожарно-технический минимум " и "Пожарно-технический минимум для электрогазосварщиков"</t>
  </si>
  <si>
    <t>Оказание образовательных услуг по подготовке, переподготовке и  повышению квалификации в соответствии с программой "Электромонтер по ремонту и обслуживанию электрооборудования"</t>
  </si>
  <si>
    <t xml:space="preserve">Оказание дополнительных образовательных услуг по подготовке, повышению квалификации и переаттестации работников в соответствии с программой "Правила  подготовки и производства земляных работ, обустройства и содержания строительных площадок в городе Москве"   </t>
  </si>
  <si>
    <t>Оказание образовательных услуг по подготовке, переподготовке и повышению квалификации в соответствии с программами "Слесарь по КИПиА без права выполнения газоопасных работ",  "Слесарь по КИПиА с правом выполнения газоопасных работ" и "Наладчик КИПиА"</t>
  </si>
  <si>
    <t>Оказание образовательных услуг по подготовке, переподготовке и повышению квалификации в соответствии с программой "Оператор котельной"</t>
  </si>
  <si>
    <t>81.29
(74.70)</t>
  </si>
  <si>
    <t>81.29
(8532231)</t>
  </si>
  <si>
    <t>Оказание услуг по дезинсекции и дератизации на объектах ОАО "МОЭК"</t>
  </si>
  <si>
    <t>95.11
72.50</t>
  </si>
  <si>
    <t>95.11
7250030</t>
  </si>
  <si>
    <t>Оказание услуг по техническому обслуживанию печатного оборудования Xerox Nuvera 144 для нужд ОАО "МОЭК"</t>
  </si>
  <si>
    <t>80.10 (74.60, 75.24)</t>
  </si>
  <si>
    <t>80.10 (7523000)</t>
  </si>
  <si>
    <t>Оказание услуг по охране объектов ОАО "МОЭК"</t>
  </si>
  <si>
    <t>чел./час</t>
  </si>
  <si>
    <t xml:space="preserve">80.20 (31.62, 45.31) </t>
  </si>
  <si>
    <t xml:space="preserve">80.20 (7490000) </t>
  </si>
  <si>
    <t>Оказание услуг по мониторингу охранной сигнализации, реагированию мобильными группами и техническому обслуживанию охранной сигнализации для нужд ОАО ""МОЭК"</t>
  </si>
  <si>
    <r>
      <t xml:space="preserve">Оказание услуг по проведению </t>
    </r>
    <r>
      <rPr>
        <b/>
        <sz val="10"/>
        <rFont val="Times New Roman"/>
        <family val="1"/>
      </rPr>
      <t>периодических</t>
    </r>
    <r>
      <rPr>
        <sz val="10"/>
        <rFont val="Times New Roman"/>
        <family val="1"/>
      </rPr>
      <t xml:space="preserve"> медицинских осмотров (обследований) работников ОАО "МОЭК", занятых на тяжелых работах и на работах с вредными и опасными условиями труда</t>
    </r>
  </si>
  <si>
    <r>
      <t>Сбор, транспортировка и обезвреживание  отработанных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ртутьсодержащих отходов (I класс опасности)</t>
    </r>
  </si>
  <si>
    <r>
      <t xml:space="preserve">Сбор, транспортировка и обезвреживание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лакокрасочных материалов (ЛКМ)(IV класс опасности)</t>
    </r>
  </si>
  <si>
    <t>Способ закупки (КП - конкурентная процедура)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</si>
</sst>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_-* #,##0_р_._-;\-* #,##0_р_._-;_-* &quot;-&quot;??_р_._-;_-@_-"/>
    <numFmt numFmtId="167" formatCode="#,##0.00_р_."/>
    <numFmt numFmtId="168" formatCode="0.000"/>
    <numFmt numFmtId="169" formatCode="#,##0.00_р_.;[Red]#,##0.00_р_."/>
    <numFmt numFmtId="170" formatCode="d/m/yy;@"/>
    <numFmt numFmtId="171" formatCode="#,##0.00_ ;\-#,##0.00\ "/>
    <numFmt numFmtId="172" formatCode="_-* #,##0.000_р_._-;\-* #,##0.000_р_._-;_-* &quot;-&quot;??_р_._-;_-@_-"/>
    <numFmt numFmtId="17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15"/>
      <name val="Cambria"/>
      <family val="1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5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>
      <alignment/>
      <protection/>
    </xf>
    <xf numFmtId="0" fontId="0" fillId="8" borderId="0" applyNumberFormat="0" applyBorder="0" applyAlignment="0" applyProtection="0"/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0" fillId="9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0" fillId="10" borderId="0" applyNumberFormat="0" applyBorder="0" applyAlignment="0" applyProtection="0"/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0" fillId="11" borderId="0" applyNumberFormat="0" applyBorder="0" applyAlignment="0" applyProtection="0"/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>
      <alignment/>
      <protection/>
    </xf>
    <xf numFmtId="0" fontId="0" fillId="12" borderId="0" applyNumberFormat="0" applyBorder="0" applyAlignment="0" applyProtection="0"/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/>
      <protection/>
    </xf>
    <xf numFmtId="0" fontId="0" fillId="13" borderId="0" applyNumberFormat="0" applyBorder="0" applyAlignment="0" applyProtection="0"/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>
      <alignment/>
      <protection/>
    </xf>
    <xf numFmtId="0" fontId="0" fillId="18" borderId="0" applyNumberFormat="0" applyBorder="0" applyAlignment="0" applyProtection="0"/>
    <xf numFmtId="0" fontId="1" fillId="14" borderId="0">
      <alignment/>
      <protection/>
    </xf>
    <xf numFmtId="0" fontId="1" fillId="14" borderId="0">
      <alignment/>
      <protection/>
    </xf>
    <xf numFmtId="0" fontId="1" fillId="14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0" fillId="19" borderId="0" applyNumberFormat="0" applyBorder="0" applyAlignment="0" applyProtection="0"/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0" fillId="20" borderId="0" applyNumberFormat="0" applyBorder="0" applyAlignment="0" applyProtection="0"/>
    <xf numFmtId="0" fontId="1" fillId="16" borderId="0">
      <alignment/>
      <protection/>
    </xf>
    <xf numFmtId="0" fontId="1" fillId="16" borderId="0">
      <alignment/>
      <protection/>
    </xf>
    <xf numFmtId="0" fontId="1" fillId="16" borderId="0">
      <alignment/>
      <protection/>
    </xf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0" fillId="21" borderId="0" applyNumberFormat="0" applyBorder="0" applyAlignment="0" applyProtection="0"/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>
      <alignment/>
      <protection/>
    </xf>
    <xf numFmtId="0" fontId="0" fillId="22" borderId="0" applyNumberFormat="0" applyBorder="0" applyAlignment="0" applyProtection="0"/>
    <xf numFmtId="0" fontId="1" fillId="14" borderId="0">
      <alignment/>
      <protection/>
    </xf>
    <xf numFmtId="0" fontId="1" fillId="14" borderId="0">
      <alignment/>
      <protection/>
    </xf>
    <xf numFmtId="0" fontId="1" fillId="14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0" fillId="23" borderId="0" applyNumberFormat="0" applyBorder="0" applyAlignment="0" applyProtection="0"/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8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>
      <alignment/>
      <protection/>
    </xf>
    <xf numFmtId="0" fontId="38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>
      <alignment/>
      <protection/>
    </xf>
    <xf numFmtId="0" fontId="38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>
      <alignment/>
      <protection/>
    </xf>
    <xf numFmtId="0" fontId="38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>
      <alignment/>
      <protection/>
    </xf>
    <xf numFmtId="0" fontId="38" fillId="33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>
      <alignment/>
      <protection/>
    </xf>
    <xf numFmtId="0" fontId="38" fillId="3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>
      <alignment/>
      <protection/>
    </xf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8" borderId="0" applyNumberFormat="0" applyBorder="0" applyAlignment="0" applyProtection="0"/>
    <xf numFmtId="0" fontId="7" fillId="3" borderId="0" applyNumberFormat="0" applyBorder="0" applyAlignment="0" applyProtection="0"/>
    <xf numFmtId="0" fontId="11" fillId="39" borderId="1" applyNumberFormat="0" applyAlignment="0" applyProtection="0"/>
    <xf numFmtId="0" fontId="13" fillId="40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41" borderId="0" applyNumberFormat="0" applyBorder="0" applyAlignment="0" applyProtection="0"/>
    <xf numFmtId="0" fontId="1" fillId="42" borderId="7" applyNumberFormat="0" applyFont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0" fillId="39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>
      <alignment/>
      <protection/>
    </xf>
    <xf numFmtId="0" fontId="38" fillId="4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>
      <alignment/>
      <protection/>
    </xf>
    <xf numFmtId="0" fontId="38" fillId="4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>
      <alignment/>
      <protection/>
    </xf>
    <xf numFmtId="0" fontId="38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>
      <alignment/>
      <protection/>
    </xf>
    <xf numFmtId="0" fontId="38" fillId="4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>
      <alignment/>
      <protection/>
    </xf>
    <xf numFmtId="0" fontId="38" fillId="4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>
      <alignment/>
      <protection/>
    </xf>
    <xf numFmtId="0" fontId="39" fillId="49" borderId="10" applyNumberFormat="0" applyAlignment="0" applyProtection="0"/>
    <xf numFmtId="0" fontId="9" fillId="7" borderId="1" applyNumberFormat="0" applyAlignment="0" applyProtection="0"/>
    <xf numFmtId="0" fontId="9" fillId="7" borderId="1">
      <alignment/>
      <protection/>
    </xf>
    <xf numFmtId="0" fontId="40" fillId="50" borderId="11" applyNumberFormat="0" applyAlignment="0" applyProtection="0"/>
    <xf numFmtId="0" fontId="10" fillId="39" borderId="8" applyNumberFormat="0" applyAlignment="0" applyProtection="0"/>
    <xf numFmtId="0" fontId="10" fillId="39" borderId="8">
      <alignment/>
      <protection/>
    </xf>
    <xf numFmtId="0" fontId="41" fillId="50" borderId="10" applyNumberFormat="0" applyAlignment="0" applyProtection="0"/>
    <xf numFmtId="0" fontId="11" fillId="39" borderId="1" applyNumberFormat="0" applyAlignment="0" applyProtection="0"/>
    <xf numFmtId="0" fontId="11" fillId="39" borderId="1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6" fillId="0" borderId="0" applyBorder="0">
      <alignment horizontal="center" vertical="center" wrapText="1"/>
      <protection/>
    </xf>
    <xf numFmtId="0" fontId="42" fillId="0" borderId="12" applyNumberFormat="0" applyFill="0" applyAlignment="0" applyProtection="0"/>
    <xf numFmtId="0" fontId="3" fillId="0" borderId="3" applyNumberFormat="0" applyFill="0" applyAlignment="0" applyProtection="0"/>
    <xf numFmtId="0" fontId="27" fillId="0" borderId="3">
      <alignment/>
      <protection/>
    </xf>
    <xf numFmtId="0" fontId="43" fillId="0" borderId="13" applyNumberFormat="0" applyFill="0" applyAlignment="0" applyProtection="0"/>
    <xf numFmtId="0" fontId="4" fillId="0" borderId="4" applyNumberFormat="0" applyFill="0" applyAlignment="0" applyProtection="0"/>
    <xf numFmtId="0" fontId="28" fillId="0" borderId="4">
      <alignment/>
      <protection/>
    </xf>
    <xf numFmtId="0" fontId="44" fillId="0" borderId="14" applyNumberFormat="0" applyFill="0" applyAlignment="0" applyProtection="0"/>
    <xf numFmtId="0" fontId="5" fillId="0" borderId="5" applyNumberFormat="0" applyFill="0" applyAlignment="0" applyProtection="0"/>
    <xf numFmtId="0" fontId="29" fillId="0" borderId="5">
      <alignment/>
      <protection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15" applyBorder="0">
      <alignment horizontal="center" vertical="center" wrapText="1"/>
      <protection/>
    </xf>
    <xf numFmtId="4" fontId="31" fillId="41" borderId="16" applyBorder="0">
      <alignment horizontal="right"/>
      <protection/>
    </xf>
    <xf numFmtId="0" fontId="45" fillId="0" borderId="17" applyNumberFormat="0" applyFill="0" applyAlignment="0" applyProtection="0"/>
    <xf numFmtId="0" fontId="16" fillId="0" borderId="9" applyNumberFormat="0" applyFill="0" applyAlignment="0" applyProtection="0"/>
    <xf numFmtId="0" fontId="16" fillId="0" borderId="9">
      <alignment/>
      <protection/>
    </xf>
    <xf numFmtId="0" fontId="46" fillId="51" borderId="18" applyNumberFormat="0" applyAlignment="0" applyProtection="0"/>
    <xf numFmtId="0" fontId="13" fillId="40" borderId="2" applyNumberFormat="0" applyAlignment="0" applyProtection="0"/>
    <xf numFmtId="0" fontId="13" fillId="40" borderId="2">
      <alignment/>
      <protection/>
    </xf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/>
      <protection/>
    </xf>
    <xf numFmtId="0" fontId="48" fillId="5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3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5" fillId="0" borderId="0">
      <alignment vertical="top"/>
      <protection locked="0"/>
    </xf>
    <xf numFmtId="0" fontId="49" fillId="5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0" fillId="54" borderId="19" applyNumberFormat="0" applyFont="0" applyAlignment="0" applyProtection="0"/>
    <xf numFmtId="0" fontId="18" fillId="42" borderId="7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0" fillId="54" borderId="19" applyNumberFormat="0" applyFont="0" applyAlignment="0" applyProtection="0"/>
    <xf numFmtId="0" fontId="21" fillId="42" borderId="7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34" fillId="42" borderId="7">
      <alignment/>
      <protection/>
    </xf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1" fillId="54" borderId="19" applyNumberFormat="0" applyFont="0" applyAlignment="0" applyProtection="0"/>
    <xf numFmtId="0" fontId="21" fillId="42" borderId="7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1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31" fillId="4" borderId="0" applyFont="0" applyBorder="0">
      <alignment horizontal="right"/>
      <protection/>
    </xf>
    <xf numFmtId="0" fontId="53" fillId="5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>
      <alignment/>
      <protection/>
    </xf>
  </cellStyleXfs>
  <cellXfs count="114">
    <xf numFmtId="0" fontId="0" fillId="0" borderId="0" xfId="0" applyFont="1" applyAlignment="1">
      <alignment/>
    </xf>
    <xf numFmtId="0" fontId="19" fillId="56" borderId="16" xfId="0" applyFont="1" applyFill="1" applyBorder="1" applyAlignment="1">
      <alignment horizontal="center" vertical="center" wrapText="1"/>
    </xf>
    <xf numFmtId="0" fontId="19" fillId="56" borderId="16" xfId="0" applyFont="1" applyFill="1" applyBorder="1" applyAlignment="1">
      <alignment horizontal="left" vertical="center" wrapText="1"/>
    </xf>
    <xf numFmtId="0" fontId="19" fillId="56" borderId="0" xfId="0" applyFont="1" applyFill="1" applyBorder="1" applyAlignment="1">
      <alignment vertical="center" wrapText="1"/>
    </xf>
    <xf numFmtId="0" fontId="19" fillId="56" borderId="0" xfId="0" applyFont="1" applyFill="1" applyAlignment="1">
      <alignment vertical="center" wrapText="1"/>
    </xf>
    <xf numFmtId="49" fontId="19" fillId="56" borderId="16" xfId="0" applyNumberFormat="1" applyFont="1" applyFill="1" applyBorder="1" applyAlignment="1">
      <alignment horizontal="center" vertical="center" wrapText="1"/>
    </xf>
    <xf numFmtId="0" fontId="19" fillId="56" borderId="16" xfId="0" applyNumberFormat="1" applyFont="1" applyFill="1" applyBorder="1" applyAlignment="1">
      <alignment horizontal="center" vertical="center" wrapText="1"/>
    </xf>
    <xf numFmtId="0" fontId="19" fillId="56" borderId="21" xfId="0" applyFont="1" applyFill="1" applyBorder="1" applyAlignment="1">
      <alignment horizontal="center" vertical="center" wrapText="1"/>
    </xf>
    <xf numFmtId="49" fontId="19" fillId="56" borderId="16" xfId="0" applyNumberFormat="1" applyFont="1" applyFill="1" applyBorder="1" applyAlignment="1">
      <alignment horizontal="left" vertical="center" wrapText="1"/>
    </xf>
    <xf numFmtId="0" fontId="19" fillId="56" borderId="21" xfId="0" applyFont="1" applyFill="1" applyBorder="1" applyAlignment="1">
      <alignment horizontal="left" vertical="center" wrapText="1"/>
    </xf>
    <xf numFmtId="49" fontId="19" fillId="56" borderId="16" xfId="385" applyNumberFormat="1" applyFont="1" applyFill="1" applyBorder="1" applyAlignment="1">
      <alignment horizontal="center" vertical="center" wrapText="1"/>
      <protection/>
    </xf>
    <xf numFmtId="0" fontId="19" fillId="56" borderId="16" xfId="385" applyFont="1" applyFill="1" applyBorder="1" applyAlignment="1">
      <alignment horizontal="center" vertical="center" wrapText="1"/>
      <protection/>
    </xf>
    <xf numFmtId="1" fontId="19" fillId="56" borderId="16" xfId="0" applyNumberFormat="1" applyFont="1" applyFill="1" applyBorder="1" applyAlignment="1">
      <alignment horizontal="center" vertical="center" wrapText="1"/>
    </xf>
    <xf numFmtId="0" fontId="19" fillId="56" borderId="16" xfId="385" applyFont="1" applyFill="1" applyBorder="1" applyAlignment="1">
      <alignment horizontal="left" vertical="center" wrapText="1"/>
      <protection/>
    </xf>
    <xf numFmtId="164" fontId="19" fillId="56" borderId="16" xfId="385" applyNumberFormat="1" applyFont="1" applyFill="1" applyBorder="1" applyAlignment="1">
      <alignment horizontal="right" vertical="center" wrapText="1"/>
      <protection/>
    </xf>
    <xf numFmtId="165" fontId="19" fillId="56" borderId="16" xfId="0" applyNumberFormat="1" applyFont="1" applyFill="1" applyBorder="1" applyAlignment="1">
      <alignment horizontal="center" vertical="center" wrapText="1"/>
    </xf>
    <xf numFmtId="14" fontId="19" fillId="56" borderId="16" xfId="0" applyNumberFormat="1" applyFont="1" applyFill="1" applyBorder="1" applyAlignment="1">
      <alignment horizontal="center" vertical="center" wrapText="1"/>
    </xf>
    <xf numFmtId="0" fontId="19" fillId="56" borderId="16" xfId="0" applyFont="1" applyFill="1" applyBorder="1" applyAlignment="1">
      <alignment vertical="center" wrapText="1"/>
    </xf>
    <xf numFmtId="4" fontId="19" fillId="56" borderId="16" xfId="0" applyNumberFormat="1" applyFont="1" applyFill="1" applyBorder="1" applyAlignment="1">
      <alignment horizontal="right" vertical="center"/>
    </xf>
    <xf numFmtId="4" fontId="19" fillId="56" borderId="16" xfId="385" applyNumberFormat="1" applyFont="1" applyFill="1" applyBorder="1" applyAlignment="1">
      <alignment horizontal="right" vertical="center" wrapText="1"/>
      <protection/>
    </xf>
    <xf numFmtId="4" fontId="19" fillId="56" borderId="16" xfId="0" applyNumberFormat="1" applyFont="1" applyFill="1" applyBorder="1" applyAlignment="1">
      <alignment horizontal="right" vertical="center" wrapText="1"/>
    </xf>
    <xf numFmtId="0" fontId="19" fillId="56" borderId="16" xfId="386" applyFont="1" applyFill="1" applyBorder="1" applyAlignment="1">
      <alignment horizontal="center" vertical="center" wrapText="1"/>
      <protection/>
    </xf>
    <xf numFmtId="0" fontId="19" fillId="56" borderId="16" xfId="0" applyFont="1" applyFill="1" applyBorder="1" applyAlignment="1">
      <alignment horizontal="center" vertical="center"/>
    </xf>
    <xf numFmtId="169" fontId="19" fillId="56" borderId="16" xfId="0" applyNumberFormat="1" applyFont="1" applyFill="1" applyBorder="1" applyAlignment="1">
      <alignment horizontal="right" vertical="center" wrapText="1"/>
    </xf>
    <xf numFmtId="0" fontId="19" fillId="56" borderId="16" xfId="0" applyFont="1" applyFill="1" applyBorder="1" applyAlignment="1">
      <alignment horizontal="left" wrapText="1"/>
    </xf>
    <xf numFmtId="0" fontId="19" fillId="56" borderId="16" xfId="0" applyFont="1" applyFill="1" applyBorder="1" applyAlignment="1">
      <alignment horizontal="left" vertical="top" wrapText="1"/>
    </xf>
    <xf numFmtId="4" fontId="19" fillId="56" borderId="16" xfId="0" applyNumberFormat="1" applyFont="1" applyFill="1" applyBorder="1" applyAlignment="1">
      <alignment horizontal="center" vertical="center" wrapText="1"/>
    </xf>
    <xf numFmtId="164" fontId="19" fillId="56" borderId="16" xfId="0" applyNumberFormat="1" applyFont="1" applyFill="1" applyBorder="1" applyAlignment="1">
      <alignment horizontal="right" vertical="center" wrapText="1"/>
    </xf>
    <xf numFmtId="0" fontId="19" fillId="56" borderId="16" xfId="0" applyNumberFormat="1" applyFont="1" applyFill="1" applyBorder="1" applyAlignment="1">
      <alignment horizontal="right" vertical="center" wrapText="1"/>
    </xf>
    <xf numFmtId="49" fontId="19" fillId="56" borderId="16" xfId="386" applyNumberFormat="1" applyFont="1" applyFill="1" applyBorder="1" applyAlignment="1">
      <alignment horizontal="center" vertical="center" wrapText="1"/>
      <protection/>
    </xf>
    <xf numFmtId="0" fontId="19" fillId="56" borderId="16" xfId="386" applyFont="1" applyFill="1" applyBorder="1" applyAlignment="1">
      <alignment horizontal="left" vertical="center" wrapText="1"/>
      <protection/>
    </xf>
    <xf numFmtId="41" fontId="19" fillId="56" borderId="16" xfId="386" applyNumberFormat="1" applyFont="1" applyFill="1" applyBorder="1" applyAlignment="1">
      <alignment horizontal="center" vertical="center" wrapText="1"/>
      <protection/>
    </xf>
    <xf numFmtId="164" fontId="19" fillId="56" borderId="16" xfId="386" applyNumberFormat="1" applyFont="1" applyFill="1" applyBorder="1" applyAlignment="1">
      <alignment horizontal="right" vertical="center" wrapText="1"/>
      <protection/>
    </xf>
    <xf numFmtId="0" fontId="23" fillId="56" borderId="16" xfId="0" applyFont="1" applyFill="1" applyBorder="1" applyAlignment="1">
      <alignment horizontal="center" vertical="center" wrapText="1"/>
    </xf>
    <xf numFmtId="0" fontId="19" fillId="56" borderId="22" xfId="0" applyFont="1" applyFill="1" applyBorder="1" applyAlignment="1">
      <alignment horizontal="center" vertical="center" wrapText="1"/>
    </xf>
    <xf numFmtId="41" fontId="19" fillId="56" borderId="16" xfId="0" applyNumberFormat="1" applyFont="1" applyFill="1" applyBorder="1" applyAlignment="1">
      <alignment horizontal="center" vertical="center" wrapText="1"/>
    </xf>
    <xf numFmtId="0" fontId="19" fillId="56" borderId="16" xfId="386" applyNumberFormat="1" applyFont="1" applyFill="1" applyBorder="1" applyAlignment="1" applyProtection="1">
      <alignment horizontal="left" vertical="center" wrapText="1"/>
      <protection/>
    </xf>
    <xf numFmtId="164" fontId="19" fillId="56" borderId="16" xfId="386" applyNumberFormat="1" applyFont="1" applyFill="1" applyBorder="1" applyAlignment="1">
      <alignment vertical="center" wrapText="1"/>
      <protection/>
    </xf>
    <xf numFmtId="165" fontId="19" fillId="56" borderId="21" xfId="0" applyNumberFormat="1" applyFont="1" applyFill="1" applyBorder="1" applyAlignment="1">
      <alignment horizontal="center" vertical="center" wrapText="1"/>
    </xf>
    <xf numFmtId="1" fontId="19" fillId="56" borderId="21" xfId="0" applyNumberFormat="1" applyFont="1" applyFill="1" applyBorder="1" applyAlignment="1">
      <alignment horizontal="center" vertical="center" wrapText="1"/>
    </xf>
    <xf numFmtId="4" fontId="19" fillId="56" borderId="16" xfId="386" applyNumberFormat="1" applyFont="1" applyFill="1" applyBorder="1" applyAlignment="1">
      <alignment horizontal="right" vertical="center" wrapText="1"/>
      <protection/>
    </xf>
    <xf numFmtId="172" fontId="19" fillId="56" borderId="16" xfId="0" applyNumberFormat="1" applyFont="1" applyFill="1" applyBorder="1" applyAlignment="1">
      <alignment horizontal="right" vertical="center" wrapText="1"/>
    </xf>
    <xf numFmtId="171" fontId="19" fillId="56" borderId="16" xfId="0" applyNumberFormat="1" applyFont="1" applyFill="1" applyBorder="1" applyAlignment="1">
      <alignment horizontal="right" vertical="center" wrapText="1"/>
    </xf>
    <xf numFmtId="164" fontId="19" fillId="56" borderId="21" xfId="0" applyNumberFormat="1" applyFont="1" applyFill="1" applyBorder="1" applyAlignment="1">
      <alignment horizontal="right" vertical="center" wrapText="1"/>
    </xf>
    <xf numFmtId="49" fontId="19" fillId="56" borderId="21" xfId="0" applyNumberFormat="1" applyFont="1" applyFill="1" applyBorder="1" applyAlignment="1">
      <alignment horizontal="center" vertical="center" wrapText="1"/>
    </xf>
    <xf numFmtId="0" fontId="19" fillId="56" borderId="23" xfId="0" applyFont="1" applyFill="1" applyBorder="1" applyAlignment="1">
      <alignment horizontal="center" vertical="center" wrapText="1"/>
    </xf>
    <xf numFmtId="0" fontId="19" fillId="56" borderId="23" xfId="0" applyFont="1" applyFill="1" applyBorder="1" applyAlignment="1">
      <alignment horizontal="left" vertical="center" wrapText="1"/>
    </xf>
    <xf numFmtId="4" fontId="19" fillId="56" borderId="23" xfId="0" applyNumberFormat="1" applyFont="1" applyFill="1" applyBorder="1" applyAlignment="1">
      <alignment horizontal="right" vertical="center" wrapText="1"/>
    </xf>
    <xf numFmtId="165" fontId="19" fillId="56" borderId="23" xfId="0" applyNumberFormat="1" applyFont="1" applyFill="1" applyBorder="1" applyAlignment="1">
      <alignment horizontal="center" vertical="center" wrapText="1"/>
    </xf>
    <xf numFmtId="0" fontId="19" fillId="56" borderId="24" xfId="0" applyFont="1" applyFill="1" applyBorder="1" applyAlignment="1">
      <alignment horizontal="center" vertical="center" wrapText="1"/>
    </xf>
    <xf numFmtId="4" fontId="19" fillId="56" borderId="21" xfId="0" applyNumberFormat="1" applyFont="1" applyFill="1" applyBorder="1" applyAlignment="1">
      <alignment horizontal="right" vertical="center" wrapText="1"/>
    </xf>
    <xf numFmtId="0" fontId="19" fillId="56" borderId="21" xfId="0" applyNumberFormat="1" applyFont="1" applyFill="1" applyBorder="1" applyAlignment="1">
      <alignment horizontal="center" vertical="center" wrapText="1"/>
    </xf>
    <xf numFmtId="3" fontId="19" fillId="56" borderId="21" xfId="0" applyNumberFormat="1" applyFont="1" applyFill="1" applyBorder="1" applyAlignment="1">
      <alignment horizontal="center" vertical="center" wrapText="1"/>
    </xf>
    <xf numFmtId="4" fontId="19" fillId="56" borderId="21" xfId="0" applyNumberFormat="1" applyFont="1" applyFill="1" applyBorder="1" applyAlignment="1">
      <alignment vertical="center" wrapText="1"/>
    </xf>
    <xf numFmtId="0" fontId="36" fillId="56" borderId="0" xfId="0" applyFont="1" applyFill="1" applyAlignment="1">
      <alignment horizontal="center" vertical="center" wrapText="1"/>
    </xf>
    <xf numFmtId="164" fontId="36" fillId="56" borderId="0" xfId="0" applyNumberFormat="1" applyFont="1" applyFill="1" applyAlignment="1">
      <alignment horizontal="center" vertical="center" wrapText="1"/>
    </xf>
    <xf numFmtId="0" fontId="19" fillId="56" borderId="0" xfId="0" applyFont="1" applyFill="1" applyBorder="1" applyAlignment="1">
      <alignment horizontal="left" vertical="center" wrapText="1"/>
    </xf>
    <xf numFmtId="0" fontId="19" fillId="56" borderId="0" xfId="0" applyFont="1" applyFill="1" applyAlignment="1">
      <alignment horizontal="center" vertical="center" wrapText="1"/>
    </xf>
    <xf numFmtId="0" fontId="19" fillId="56" borderId="0" xfId="0" applyFont="1" applyFill="1" applyAlignment="1">
      <alignment horizontal="left" vertical="center" wrapText="1"/>
    </xf>
    <xf numFmtId="164" fontId="19" fillId="56" borderId="0" xfId="0" applyNumberFormat="1" applyFont="1" applyFill="1" applyAlignment="1">
      <alignment horizontal="right" vertical="center" wrapText="1"/>
    </xf>
    <xf numFmtId="0" fontId="37" fillId="56" borderId="0" xfId="0" applyFont="1" applyFill="1" applyBorder="1" applyAlignment="1">
      <alignment horizontal="right" vertical="center" wrapText="1"/>
    </xf>
    <xf numFmtId="1" fontId="37" fillId="56" borderId="0" xfId="0" applyNumberFormat="1" applyFont="1" applyFill="1" applyBorder="1" applyAlignment="1">
      <alignment horizontal="center" vertical="center" wrapText="1"/>
    </xf>
    <xf numFmtId="0" fontId="37" fillId="56" borderId="0" xfId="0" applyFont="1" applyFill="1" applyBorder="1" applyAlignment="1">
      <alignment horizontal="left" vertical="center" wrapText="1"/>
    </xf>
    <xf numFmtId="0" fontId="37" fillId="56" borderId="0" xfId="0" applyFont="1" applyFill="1" applyBorder="1" applyAlignment="1">
      <alignment horizontal="center" vertical="center" wrapText="1"/>
    </xf>
    <xf numFmtId="164" fontId="37" fillId="56" borderId="0" xfId="0" applyNumberFormat="1" applyFont="1" applyFill="1" applyBorder="1" applyAlignment="1">
      <alignment horizontal="left" vertical="center" wrapText="1"/>
    </xf>
    <xf numFmtId="0" fontId="37" fillId="56" borderId="16" xfId="0" applyFont="1" applyFill="1" applyBorder="1" applyAlignment="1">
      <alignment horizontal="center" vertical="center" wrapText="1"/>
    </xf>
    <xf numFmtId="164" fontId="37" fillId="56" borderId="16" xfId="0" applyNumberFormat="1" applyFont="1" applyFill="1" applyBorder="1" applyAlignment="1">
      <alignment horizontal="center" vertical="center" wrapText="1"/>
    </xf>
    <xf numFmtId="0" fontId="37" fillId="56" borderId="0" xfId="0" applyFont="1" applyFill="1" applyBorder="1" applyAlignment="1">
      <alignment horizontal="center" vertical="center" wrapText="1"/>
    </xf>
    <xf numFmtId="1" fontId="19" fillId="56" borderId="16" xfId="0" applyNumberFormat="1" applyFont="1" applyFill="1" applyBorder="1" applyAlignment="1">
      <alignment horizontal="left" vertical="center" wrapText="1"/>
    </xf>
    <xf numFmtId="0" fontId="37" fillId="56" borderId="16" xfId="0" applyFont="1" applyFill="1" applyBorder="1" applyAlignment="1">
      <alignment horizontal="center" vertical="center" wrapText="1"/>
    </xf>
    <xf numFmtId="3" fontId="19" fillId="56" borderId="16" xfId="0" applyNumberFormat="1" applyFont="1" applyFill="1" applyBorder="1" applyAlignment="1">
      <alignment horizontal="center" vertical="center" wrapText="1"/>
    </xf>
    <xf numFmtId="166" fontId="19" fillId="56" borderId="16" xfId="0" applyNumberFormat="1" applyFont="1" applyFill="1" applyBorder="1" applyAlignment="1" applyProtection="1">
      <alignment horizontal="left" vertical="center" wrapText="1"/>
      <protection locked="0"/>
    </xf>
    <xf numFmtId="167" fontId="19" fillId="56" borderId="16" xfId="0" applyNumberFormat="1" applyFont="1" applyFill="1" applyBorder="1" applyAlignment="1">
      <alignment horizontal="right" vertical="center" wrapText="1"/>
    </xf>
    <xf numFmtId="0" fontId="19" fillId="56" borderId="0" xfId="0" applyFont="1" applyFill="1" applyBorder="1" applyAlignment="1">
      <alignment horizontal="center" vertical="center" wrapText="1"/>
    </xf>
    <xf numFmtId="2" fontId="19" fillId="56" borderId="16" xfId="385" applyNumberFormat="1" applyFont="1" applyFill="1" applyBorder="1" applyAlignment="1">
      <alignment horizontal="center" vertical="center" wrapText="1"/>
      <protection/>
    </xf>
    <xf numFmtId="16" fontId="19" fillId="56" borderId="16" xfId="0" applyNumberFormat="1" applyFont="1" applyFill="1" applyBorder="1" applyAlignment="1">
      <alignment horizontal="center" vertical="center" wrapText="1"/>
    </xf>
    <xf numFmtId="0" fontId="19" fillId="56" borderId="16" xfId="385" applyNumberFormat="1" applyFont="1" applyFill="1" applyBorder="1" applyAlignment="1" applyProtection="1">
      <alignment horizontal="left" vertical="center" wrapText="1"/>
      <protection/>
    </xf>
    <xf numFmtId="0" fontId="19" fillId="56" borderId="16" xfId="386" applyNumberFormat="1" applyFont="1" applyFill="1" applyBorder="1" applyAlignment="1">
      <alignment horizontal="center" vertical="center" wrapText="1"/>
      <protection/>
    </xf>
    <xf numFmtId="168" fontId="19" fillId="56" borderId="16" xfId="386" applyNumberFormat="1" applyFont="1" applyFill="1" applyBorder="1" applyAlignment="1">
      <alignment horizontal="center" vertical="center" wrapText="1"/>
      <protection/>
    </xf>
    <xf numFmtId="4" fontId="19" fillId="56" borderId="16" xfId="0" applyNumberFormat="1" applyFont="1" applyFill="1" applyBorder="1" applyAlignment="1" applyProtection="1">
      <alignment horizontal="right" vertical="center" wrapText="1"/>
      <protection/>
    </xf>
    <xf numFmtId="0" fontId="19" fillId="56" borderId="16" xfId="389" applyFont="1" applyFill="1" applyBorder="1" applyAlignment="1">
      <alignment horizontal="center" vertical="center" wrapText="1"/>
      <protection/>
    </xf>
    <xf numFmtId="4" fontId="19" fillId="56" borderId="16" xfId="0" applyNumberFormat="1" applyFont="1" applyFill="1" applyBorder="1" applyAlignment="1">
      <alignment vertical="center" wrapText="1"/>
    </xf>
    <xf numFmtId="0" fontId="23" fillId="56" borderId="16" xfId="0" applyFont="1" applyFill="1" applyBorder="1" applyAlignment="1">
      <alignment horizontal="left" vertical="center" wrapText="1"/>
    </xf>
    <xf numFmtId="4" fontId="23" fillId="56" borderId="16" xfId="0" applyNumberFormat="1" applyFont="1" applyFill="1" applyBorder="1" applyAlignment="1">
      <alignment horizontal="right" vertical="center" wrapText="1"/>
    </xf>
    <xf numFmtId="0" fontId="23" fillId="56" borderId="16" xfId="0" applyFont="1" applyFill="1" applyBorder="1" applyAlignment="1">
      <alignment vertical="center" wrapText="1"/>
    </xf>
    <xf numFmtId="0" fontId="23" fillId="56" borderId="0" xfId="0" applyFont="1" applyFill="1" applyAlignment="1">
      <alignment vertical="center" wrapText="1"/>
    </xf>
    <xf numFmtId="0" fontId="22" fillId="56" borderId="16" xfId="0" applyFont="1" applyFill="1" applyBorder="1" applyAlignment="1">
      <alignment horizontal="center" vertical="center"/>
    </xf>
    <xf numFmtId="171" fontId="19" fillId="56" borderId="16" xfId="0" applyNumberFormat="1" applyFont="1" applyFill="1" applyBorder="1" applyAlignment="1" applyProtection="1">
      <alignment horizontal="right" vertical="center" wrapText="1"/>
      <protection locked="0"/>
    </xf>
    <xf numFmtId="4" fontId="23" fillId="56" borderId="16" xfId="0" applyNumberFormat="1" applyFont="1" applyFill="1" applyBorder="1" applyAlignment="1">
      <alignment vertical="center" wrapText="1"/>
    </xf>
    <xf numFmtId="49" fontId="19" fillId="56" borderId="0" xfId="0" applyNumberFormat="1" applyFont="1" applyFill="1" applyBorder="1" applyAlignment="1">
      <alignment horizontal="center" vertical="center" wrapText="1"/>
    </xf>
    <xf numFmtId="171" fontId="19" fillId="56" borderId="16" xfId="386" applyNumberFormat="1" applyFont="1" applyFill="1" applyBorder="1" applyAlignment="1">
      <alignment horizontal="right" vertical="center" wrapText="1"/>
      <protection/>
    </xf>
    <xf numFmtId="164" fontId="19" fillId="56" borderId="16" xfId="0" applyNumberFormat="1" applyFont="1" applyFill="1" applyBorder="1" applyAlignment="1">
      <alignment vertical="center" wrapText="1"/>
    </xf>
    <xf numFmtId="0" fontId="19" fillId="56" borderId="16" xfId="389" applyNumberFormat="1" applyFont="1" applyFill="1" applyBorder="1" applyAlignment="1" applyProtection="1">
      <alignment horizontal="left" vertical="center" wrapText="1"/>
      <protection/>
    </xf>
    <xf numFmtId="164" fontId="19" fillId="56" borderId="16" xfId="389" applyNumberFormat="1" applyFont="1" applyFill="1" applyBorder="1" applyAlignment="1">
      <alignment vertical="center" wrapText="1"/>
      <protection/>
    </xf>
    <xf numFmtId="0" fontId="19" fillId="56" borderId="16" xfId="389" applyFont="1" applyFill="1" applyBorder="1" applyAlignment="1">
      <alignment horizontal="left" vertical="center" wrapText="1"/>
      <protection/>
    </xf>
    <xf numFmtId="0" fontId="19" fillId="56" borderId="25" xfId="0" applyFont="1" applyFill="1" applyBorder="1" applyAlignment="1">
      <alignment horizontal="left" vertical="center" wrapText="1"/>
    </xf>
    <xf numFmtId="0" fontId="23" fillId="56" borderId="16" xfId="0" applyFont="1" applyFill="1" applyBorder="1" applyAlignment="1">
      <alignment horizontal="center" vertical="center"/>
    </xf>
    <xf numFmtId="14" fontId="19" fillId="56" borderId="16" xfId="386" applyNumberFormat="1" applyFont="1" applyFill="1" applyBorder="1" applyAlignment="1">
      <alignment horizontal="center" vertical="center" wrapText="1"/>
      <protection/>
    </xf>
    <xf numFmtId="1" fontId="19" fillId="56" borderId="16" xfId="0" applyNumberFormat="1" applyFont="1" applyFill="1" applyBorder="1" applyAlignment="1">
      <alignment horizontal="center" vertical="center"/>
    </xf>
    <xf numFmtId="41" fontId="19" fillId="56" borderId="21" xfId="0" applyNumberFormat="1" applyFont="1" applyFill="1" applyBorder="1" applyAlignment="1">
      <alignment horizontal="center" vertical="center" wrapText="1"/>
    </xf>
    <xf numFmtId="0" fontId="19" fillId="56" borderId="25" xfId="0" applyFont="1" applyFill="1" applyBorder="1" applyAlignment="1">
      <alignment horizontal="center" vertical="center" wrapText="1"/>
    </xf>
    <xf numFmtId="41" fontId="19" fillId="56" borderId="26" xfId="0" applyNumberFormat="1" applyFont="1" applyFill="1" applyBorder="1" applyAlignment="1">
      <alignment horizontal="center" vertical="center" wrapText="1"/>
    </xf>
    <xf numFmtId="49" fontId="19" fillId="56" borderId="25" xfId="0" applyNumberFormat="1" applyFont="1" applyFill="1" applyBorder="1" applyAlignment="1">
      <alignment horizontal="center" vertical="center" wrapText="1"/>
    </xf>
    <xf numFmtId="41" fontId="19" fillId="56" borderId="23" xfId="0" applyNumberFormat="1" applyFont="1" applyFill="1" applyBorder="1" applyAlignment="1">
      <alignment horizontal="center" vertical="center" wrapText="1"/>
    </xf>
    <xf numFmtId="49" fontId="19" fillId="56" borderId="23" xfId="0" applyNumberFormat="1" applyFont="1" applyFill="1" applyBorder="1" applyAlignment="1">
      <alignment horizontal="center" vertical="center" wrapText="1"/>
    </xf>
    <xf numFmtId="43" fontId="19" fillId="56" borderId="16" xfId="0" applyNumberFormat="1" applyFont="1" applyFill="1" applyBorder="1" applyAlignment="1">
      <alignment horizontal="center" vertical="center" wrapText="1"/>
    </xf>
    <xf numFmtId="43" fontId="19" fillId="56" borderId="16" xfId="0" applyNumberFormat="1" applyFont="1" applyFill="1" applyBorder="1" applyAlignment="1">
      <alignment vertical="center" wrapText="1"/>
    </xf>
    <xf numFmtId="4" fontId="19" fillId="56" borderId="25" xfId="0" applyNumberFormat="1" applyFont="1" applyFill="1" applyBorder="1" applyAlignment="1">
      <alignment horizontal="right" vertical="center" wrapText="1"/>
    </xf>
    <xf numFmtId="165" fontId="19" fillId="56" borderId="25" xfId="0" applyNumberFormat="1" applyFont="1" applyFill="1" applyBorder="1" applyAlignment="1">
      <alignment horizontal="center" vertical="center" wrapText="1"/>
    </xf>
    <xf numFmtId="4" fontId="19" fillId="56" borderId="0" xfId="0" applyNumberFormat="1" applyFont="1" applyFill="1" applyBorder="1" applyAlignment="1">
      <alignment horizontal="right" vertical="center" wrapText="1"/>
    </xf>
    <xf numFmtId="165" fontId="19" fillId="56" borderId="0" xfId="0" applyNumberFormat="1" applyFont="1" applyFill="1" applyBorder="1" applyAlignment="1">
      <alignment horizontal="center" vertical="center" wrapText="1"/>
    </xf>
    <xf numFmtId="164" fontId="19" fillId="56" borderId="0" xfId="0" applyNumberFormat="1" applyFont="1" applyFill="1" applyBorder="1" applyAlignment="1">
      <alignment horizontal="right" vertical="center" wrapText="1"/>
    </xf>
    <xf numFmtId="1" fontId="19" fillId="56" borderId="0" xfId="0" applyNumberFormat="1" applyFont="1" applyFill="1" applyBorder="1" applyAlignment="1">
      <alignment horizontal="center" vertical="center" wrapText="1"/>
    </xf>
    <xf numFmtId="0" fontId="36" fillId="56" borderId="0" xfId="0" applyFont="1" applyFill="1" applyBorder="1" applyAlignment="1">
      <alignment horizontal="center" vertical="center" wrapText="1"/>
    </xf>
  </cellXfs>
  <cellStyles count="538">
    <cellStyle name="Normal" xfId="0"/>
    <cellStyle name=" 1" xfId="15"/>
    <cellStyle name="_Реестр договоров" xfId="16"/>
    <cellStyle name="_Реестр договоров 2" xfId="17"/>
    <cellStyle name="0,0&#13;&#10;NA&#13;&#10;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Акцент1" xfId="25"/>
    <cellStyle name="20% — акцент1" xfId="26"/>
    <cellStyle name="20% - Акцент1 2" xfId="27"/>
    <cellStyle name="20% - Акцент1 2 2" xfId="28"/>
    <cellStyle name="20% - Акцент1 2 3" xfId="29"/>
    <cellStyle name="20% - Акцент1 2 3 2" xfId="30"/>
    <cellStyle name="20% - Акцент1 2 4" xfId="31"/>
    <cellStyle name="20% - Акцент1 3" xfId="32"/>
    <cellStyle name="20% - Акцент1 3 2" xfId="33"/>
    <cellStyle name="20% - Акцент1 3 3" xfId="34"/>
    <cellStyle name="20% - Акцент1 3 3 2" xfId="35"/>
    <cellStyle name="20% - Акцент1 3 4" xfId="36"/>
    <cellStyle name="20% - Акцент1 4" xfId="37"/>
    <cellStyle name="20% - Акцент1 5" xfId="38"/>
    <cellStyle name="20% - Акцент1 6" xfId="39"/>
    <cellStyle name="20% - Акцент2" xfId="40"/>
    <cellStyle name="20% — акцент2" xfId="41"/>
    <cellStyle name="20% - Акцент2 2" xfId="42"/>
    <cellStyle name="20% - Акцент2 2 2" xfId="43"/>
    <cellStyle name="20% - Акцент2 2 3" xfId="44"/>
    <cellStyle name="20% - Акцент2 2 3 2" xfId="45"/>
    <cellStyle name="20% - Акцент2 2 4" xfId="46"/>
    <cellStyle name="20% - Акцент2 3" xfId="47"/>
    <cellStyle name="20% - Акцент2 3 2" xfId="48"/>
    <cellStyle name="20% - Акцент2 3 3" xfId="49"/>
    <cellStyle name="20% - Акцент2 3 3 2" xfId="50"/>
    <cellStyle name="20% - Акцент2 3 4" xfId="51"/>
    <cellStyle name="20% - Акцент2 4" xfId="52"/>
    <cellStyle name="20% - Акцент2 5" xfId="53"/>
    <cellStyle name="20% - Акцент2 6" xfId="54"/>
    <cellStyle name="20% - Акцент3" xfId="55"/>
    <cellStyle name="20% — акцент3" xfId="56"/>
    <cellStyle name="20% - Акцент3 2" xfId="57"/>
    <cellStyle name="20% - Акцент3 2 2" xfId="58"/>
    <cellStyle name="20% - Акцент3 2 3" xfId="59"/>
    <cellStyle name="20% - Акцент3 2 3 2" xfId="60"/>
    <cellStyle name="20% - Акцент3 2 4" xfId="61"/>
    <cellStyle name="20% - Акцент3 3" xfId="62"/>
    <cellStyle name="20% - Акцент3 3 2" xfId="63"/>
    <cellStyle name="20% - Акцент3 3 3" xfId="64"/>
    <cellStyle name="20% - Акцент3 3 3 2" xfId="65"/>
    <cellStyle name="20% - Акцент3 3 4" xfId="66"/>
    <cellStyle name="20% - Акцент3 4" xfId="67"/>
    <cellStyle name="20% - Акцент3 5" xfId="68"/>
    <cellStyle name="20% - Акцент3 6" xfId="69"/>
    <cellStyle name="20% - Акцент4" xfId="70"/>
    <cellStyle name="20% — акцент4" xfId="71"/>
    <cellStyle name="20% - Акцент4 2" xfId="72"/>
    <cellStyle name="20% - Акцент4 2 2" xfId="73"/>
    <cellStyle name="20% - Акцент4 2 3" xfId="74"/>
    <cellStyle name="20% - Акцент4 2 3 2" xfId="75"/>
    <cellStyle name="20% - Акцент4 2 4" xfId="76"/>
    <cellStyle name="20% - Акцент4 3" xfId="77"/>
    <cellStyle name="20% - Акцент4 3 2" xfId="78"/>
    <cellStyle name="20% - Акцент4 3 3" xfId="79"/>
    <cellStyle name="20% - Акцент4 3 3 2" xfId="80"/>
    <cellStyle name="20% - Акцент4 3 4" xfId="81"/>
    <cellStyle name="20% - Акцент4 4" xfId="82"/>
    <cellStyle name="20% - Акцент4 5" xfId="83"/>
    <cellStyle name="20% - Акцент4 6" xfId="84"/>
    <cellStyle name="20% - Акцент5" xfId="85"/>
    <cellStyle name="20% — акцент5" xfId="86"/>
    <cellStyle name="20% - Акцент5 2" xfId="87"/>
    <cellStyle name="20% - Акцент5 2 2" xfId="88"/>
    <cellStyle name="20% - Акцент5 2 3" xfId="89"/>
    <cellStyle name="20% - Акцент5 2 3 2" xfId="90"/>
    <cellStyle name="20% - Акцент5 2 4" xfId="91"/>
    <cellStyle name="20% - Акцент5 3" xfId="92"/>
    <cellStyle name="20% - Акцент5 3 2" xfId="93"/>
    <cellStyle name="20% - Акцент5 3 3" xfId="94"/>
    <cellStyle name="20% - Акцент5 3 3 2" xfId="95"/>
    <cellStyle name="20% - Акцент5 3 4" xfId="96"/>
    <cellStyle name="20% - Акцент5 4" xfId="97"/>
    <cellStyle name="20% - Акцент5 5" xfId="98"/>
    <cellStyle name="20% - Акцент5 6" xfId="99"/>
    <cellStyle name="20% - Акцент6" xfId="100"/>
    <cellStyle name="20% — акцент6" xfId="101"/>
    <cellStyle name="20% - Акцент6 2" xfId="102"/>
    <cellStyle name="20% - Акцент6 2 2" xfId="103"/>
    <cellStyle name="20% - Акцент6 2 3" xfId="104"/>
    <cellStyle name="20% - Акцент6 2 3 2" xfId="105"/>
    <cellStyle name="20% - Акцент6 2 4" xfId="106"/>
    <cellStyle name="20% - Акцент6 3" xfId="107"/>
    <cellStyle name="20% - Акцент6 3 2" xfId="108"/>
    <cellStyle name="20% - Акцент6 3 3" xfId="109"/>
    <cellStyle name="20% - Акцент6 3 3 2" xfId="110"/>
    <cellStyle name="20% - Акцент6 3 4" xfId="111"/>
    <cellStyle name="20% - Акцент6 4" xfId="112"/>
    <cellStyle name="20% - Акцент6 5" xfId="113"/>
    <cellStyle name="20% - Акцент6 6" xfId="114"/>
    <cellStyle name="40% - Accent1" xfId="115"/>
    <cellStyle name="40% - Accent2" xfId="116"/>
    <cellStyle name="40% - Accent3" xfId="117"/>
    <cellStyle name="40% - Accent4" xfId="118"/>
    <cellStyle name="40% - Accent5" xfId="119"/>
    <cellStyle name="40% - Accent6" xfId="120"/>
    <cellStyle name="40% - Акцент1" xfId="121"/>
    <cellStyle name="40% — акцент1" xfId="122"/>
    <cellStyle name="40% - Акцент1 2" xfId="123"/>
    <cellStyle name="40% - Акцент1 2 2" xfId="124"/>
    <cellStyle name="40% - Акцент1 2 3" xfId="125"/>
    <cellStyle name="40% - Акцент1 2 3 2" xfId="126"/>
    <cellStyle name="40% - Акцент1 2 4" xfId="127"/>
    <cellStyle name="40% - Акцент1 3" xfId="128"/>
    <cellStyle name="40% - Акцент1 3 2" xfId="129"/>
    <cellStyle name="40% - Акцент1 3 3" xfId="130"/>
    <cellStyle name="40% - Акцент1 3 3 2" xfId="131"/>
    <cellStyle name="40% - Акцент1 3 4" xfId="132"/>
    <cellStyle name="40% - Акцент1 4" xfId="133"/>
    <cellStyle name="40% - Акцент1 5" xfId="134"/>
    <cellStyle name="40% - Акцент1 6" xfId="135"/>
    <cellStyle name="40% - Акцент2" xfId="136"/>
    <cellStyle name="40% — акцент2" xfId="137"/>
    <cellStyle name="40% - Акцент2 2" xfId="138"/>
    <cellStyle name="40% - Акцент2 2 2" xfId="139"/>
    <cellStyle name="40% - Акцент2 2 3" xfId="140"/>
    <cellStyle name="40% - Акцент2 2 3 2" xfId="141"/>
    <cellStyle name="40% - Акцент2 2 4" xfId="142"/>
    <cellStyle name="40% - Акцент2 3" xfId="143"/>
    <cellStyle name="40% - Акцент2 3 2" xfId="144"/>
    <cellStyle name="40% - Акцент2 3 3" xfId="145"/>
    <cellStyle name="40% - Акцент2 3 3 2" xfId="146"/>
    <cellStyle name="40% - Акцент2 3 4" xfId="147"/>
    <cellStyle name="40% - Акцент2 4" xfId="148"/>
    <cellStyle name="40% - Акцент2 5" xfId="149"/>
    <cellStyle name="40% - Акцент2 6" xfId="150"/>
    <cellStyle name="40% - Акцент3" xfId="151"/>
    <cellStyle name="40% — акцент3" xfId="152"/>
    <cellStyle name="40% - Акцент3 2" xfId="153"/>
    <cellStyle name="40% - Акцент3 2 2" xfId="154"/>
    <cellStyle name="40% - Акцент3 2 3" xfId="155"/>
    <cellStyle name="40% - Акцент3 2 3 2" xfId="156"/>
    <cellStyle name="40% - Акцент3 2 4" xfId="157"/>
    <cellStyle name="40% - Акцент3 3" xfId="158"/>
    <cellStyle name="40% - Акцент3 3 2" xfId="159"/>
    <cellStyle name="40% - Акцент3 3 3" xfId="160"/>
    <cellStyle name="40% - Акцент3 3 3 2" xfId="161"/>
    <cellStyle name="40% - Акцент3 3 4" xfId="162"/>
    <cellStyle name="40% - Акцент3 4" xfId="163"/>
    <cellStyle name="40% - Акцент3 5" xfId="164"/>
    <cellStyle name="40% - Акцент3 6" xfId="165"/>
    <cellStyle name="40% - Акцент4" xfId="166"/>
    <cellStyle name="40% — акцент4" xfId="167"/>
    <cellStyle name="40% - Акцент4 2" xfId="168"/>
    <cellStyle name="40% - Акцент4 2 2" xfId="169"/>
    <cellStyle name="40% - Акцент4 2 3" xfId="170"/>
    <cellStyle name="40% - Акцент4 2 3 2" xfId="171"/>
    <cellStyle name="40% - Акцент4 2 4" xfId="172"/>
    <cellStyle name="40% - Акцент4 3" xfId="173"/>
    <cellStyle name="40% - Акцент4 3 2" xfId="174"/>
    <cellStyle name="40% - Акцент4 3 3" xfId="175"/>
    <cellStyle name="40% - Акцент4 3 3 2" xfId="176"/>
    <cellStyle name="40% - Акцент4 3 4" xfId="177"/>
    <cellStyle name="40% - Акцент4 4" xfId="178"/>
    <cellStyle name="40% - Акцент4 5" xfId="179"/>
    <cellStyle name="40% - Акцент4 6" xfId="180"/>
    <cellStyle name="40% - Акцент5" xfId="181"/>
    <cellStyle name="40% — акцент5" xfId="182"/>
    <cellStyle name="40% - Акцент5 2" xfId="183"/>
    <cellStyle name="40% - Акцент5 2 2" xfId="184"/>
    <cellStyle name="40% - Акцент5 2 3" xfId="185"/>
    <cellStyle name="40% - Акцент5 2 3 2" xfId="186"/>
    <cellStyle name="40% - Акцент5 2 4" xfId="187"/>
    <cellStyle name="40% - Акцент5 3" xfId="188"/>
    <cellStyle name="40% - Акцент5 3 2" xfId="189"/>
    <cellStyle name="40% - Акцент5 3 3" xfId="190"/>
    <cellStyle name="40% - Акцент5 3 3 2" xfId="191"/>
    <cellStyle name="40% - Акцент5 3 4" xfId="192"/>
    <cellStyle name="40% - Акцент5 4" xfId="193"/>
    <cellStyle name="40% - Акцент5 5" xfId="194"/>
    <cellStyle name="40% - Акцент5 6" xfId="195"/>
    <cellStyle name="40% - Акцент6" xfId="196"/>
    <cellStyle name="40% — акцент6" xfId="197"/>
    <cellStyle name="40% - Акцент6 2" xfId="198"/>
    <cellStyle name="40% - Акцент6 2 2" xfId="199"/>
    <cellStyle name="40% - Акцент6 2 3" xfId="200"/>
    <cellStyle name="40% - Акцент6 2 3 2" xfId="201"/>
    <cellStyle name="40% - Акцент6 2 4" xfId="202"/>
    <cellStyle name="40% - Акцент6 3" xfId="203"/>
    <cellStyle name="40% - Акцент6 3 2" xfId="204"/>
    <cellStyle name="40% - Акцент6 3 3" xfId="205"/>
    <cellStyle name="40% - Акцент6 3 3 2" xfId="206"/>
    <cellStyle name="40% - Акцент6 3 4" xfId="207"/>
    <cellStyle name="40% - Акцент6 4" xfId="208"/>
    <cellStyle name="40% - Акцент6 5" xfId="209"/>
    <cellStyle name="40% - Акцент6 6" xfId="210"/>
    <cellStyle name="60% - Accent1" xfId="211"/>
    <cellStyle name="60% - Accent2" xfId="212"/>
    <cellStyle name="60% - Accent3" xfId="213"/>
    <cellStyle name="60% - Accent4" xfId="214"/>
    <cellStyle name="60% - Accent5" xfId="215"/>
    <cellStyle name="60% - Accent6" xfId="216"/>
    <cellStyle name="60% - Акцент1" xfId="217"/>
    <cellStyle name="60% — акцент1" xfId="218"/>
    <cellStyle name="60% - Акцент1 2" xfId="219"/>
    <cellStyle name="60% - Акцент1 3" xfId="220"/>
    <cellStyle name="60% - Акцент2" xfId="221"/>
    <cellStyle name="60% — акцент2" xfId="222"/>
    <cellStyle name="60% - Акцент2 2" xfId="223"/>
    <cellStyle name="60% - Акцент2 3" xfId="224"/>
    <cellStyle name="60% - Акцент3" xfId="225"/>
    <cellStyle name="60% — акцент3" xfId="226"/>
    <cellStyle name="60% - Акцент3 2" xfId="227"/>
    <cellStyle name="60% - Акцент3 3" xfId="228"/>
    <cellStyle name="60% - Акцент4" xfId="229"/>
    <cellStyle name="60% — акцент4" xfId="230"/>
    <cellStyle name="60% - Акцент4 2" xfId="231"/>
    <cellStyle name="60% - Акцент4 3" xfId="232"/>
    <cellStyle name="60% - Акцент5" xfId="233"/>
    <cellStyle name="60% — акцент5" xfId="234"/>
    <cellStyle name="60% - Акцент5 2" xfId="235"/>
    <cellStyle name="60% - Акцент5 3" xfId="236"/>
    <cellStyle name="60% - Акцент6" xfId="237"/>
    <cellStyle name="60% — акцент6" xfId="238"/>
    <cellStyle name="60% - Акцент6 2" xfId="239"/>
    <cellStyle name="60% - Акцент6 3" xfId="240"/>
    <cellStyle name="Accent1" xfId="241"/>
    <cellStyle name="Accent2" xfId="242"/>
    <cellStyle name="Accent3" xfId="243"/>
    <cellStyle name="Accent4" xfId="244"/>
    <cellStyle name="Accent5" xfId="245"/>
    <cellStyle name="Accent6" xfId="246"/>
    <cellStyle name="Bad" xfId="247"/>
    <cellStyle name="Calculation" xfId="248"/>
    <cellStyle name="Check Cell" xfId="249"/>
    <cellStyle name="Explanatory Text" xfId="250"/>
    <cellStyle name="Good" xfId="251"/>
    <cellStyle name="Heading 1" xfId="252"/>
    <cellStyle name="Heading 2" xfId="253"/>
    <cellStyle name="Heading 3" xfId="254"/>
    <cellStyle name="Heading 4" xfId="255"/>
    <cellStyle name="Input" xfId="256"/>
    <cellStyle name="Linked Cell" xfId="257"/>
    <cellStyle name="Neutral" xfId="258"/>
    <cellStyle name="Note" xfId="259"/>
    <cellStyle name="oft Excel]&#13;&#10;Comment=Nndiec open=/f aiarae?tn dieuciarnleunecl ooieocc e ndcneo Annracnu ooieoct.&#13;&#10;Maximized=3&#13;&#10;Basi" xfId="260"/>
    <cellStyle name="oft Excel]&#13;&#10;Comment=Nndiec open=/f aiarae?tn dieuciarnleunecl ooieocc e ndcneo Annracnu ooieoct.&#13;&#10;Maximized=3&#13;&#10;Basi 2" xfId="261"/>
    <cellStyle name="oft Excel]&#13;&#10;Comment=Nndiec open=/f aiarae?tn dieuciarnleunecl ooieocc e ndcneo Annracnu ooieoct.&#13;&#10;Maximized=3&#13;&#10;Basi 3" xfId="262"/>
    <cellStyle name="oft Excel]&#13;&#10;Comment=Nndiec open=/f aiarae?tn dieuciarnleunecl ooieocc e ndcneo Annracnu ooieoct.&#13;&#10;Maximized=3&#13;&#10;Basi 4" xfId="263"/>
    <cellStyle name="oft Excel]&#13;&#10;Comment=Nndiec open=/f aiarae?tn dieuciarnleunecl ooieocc e ndcneo Annracnu ooieoct.&#13;&#10;Maximized=3&#13;&#10;Basi 4 2" xfId="264"/>
    <cellStyle name="oft Excel]&#13;&#10;Comment=Nndiec open=/f aiarae?tn dieuciarnleunecl ooieocc e ndcneo Annracnu ooieoct.&#13;&#10;Maximized=3&#13;&#10;Basi 4 2 2" xfId="265"/>
    <cellStyle name="oft Excel]&#13;&#10;Comment=Nndiec open=/f aiarae?tn dieuciarnleunecl ooieocc e ndcneo Annracnu ooieoct.&#13;&#10;Maximized=3&#13;&#10;Basi 4 3" xfId="266"/>
    <cellStyle name="oft Excel]&#13;&#10;Comment=Nndiec open=/f aiarae?tn dieuciarnleunecl ooieocc e ndcneo Annracnu ooieoct.&#13;&#10;Maximized=3&#13;&#10;Basi 5" xfId="267"/>
    <cellStyle name="oft Excel]&#13;&#10;Comment=Nndiec open=/f aiarae?tn dieuciarnleunecl ooieocc e ndcneo Annracnu ooieoct.&#13;&#10;Maximized=3&#13;&#10;Basi 5 2" xfId="268"/>
    <cellStyle name="oft Excel]&#13;&#10;Comment=Nndiec open=/f aiarae?tn dieuciarnleunecl ooieocc e ndcneo Annracnu ooieoct.&#13;&#10;Maximized=3&#13;&#10;Basi 6" xfId="269"/>
    <cellStyle name="oft Excel]&#13;&#10;Comment=Строки open=/f добавляют пользовательские функции к списку Вставить функцию.&#13;&#10;Maximized=3&#13;&#10;Basi" xfId="270"/>
    <cellStyle name="oft Excel]&#13;&#10;Comment=Строки open=/f добавляют пользовательские функции к списку Вставить функцию.&#13;&#10;Maximized=3&#13;&#10;Basi 2" xfId="271"/>
    <cellStyle name="oft Excel]&#13;&#10;Comment=Строки open=/f добавляют пользовательские функции к списку Вставить функцию.&#13;&#10;Maximized=3&#13;&#10;Basi 2 2" xfId="272"/>
    <cellStyle name="Output" xfId="273"/>
    <cellStyle name="Title" xfId="274"/>
    <cellStyle name="Total" xfId="275"/>
    <cellStyle name="Warning Text" xfId="276"/>
    <cellStyle name="Акцент1" xfId="277"/>
    <cellStyle name="Акцент1 2" xfId="278"/>
    <cellStyle name="Акцент1 3" xfId="279"/>
    <cellStyle name="Акцент2" xfId="280"/>
    <cellStyle name="Акцент2 2" xfId="281"/>
    <cellStyle name="Акцент2 3" xfId="282"/>
    <cellStyle name="Акцент3" xfId="283"/>
    <cellStyle name="Акцент3 2" xfId="284"/>
    <cellStyle name="Акцент3 3" xfId="285"/>
    <cellStyle name="Акцент4" xfId="286"/>
    <cellStyle name="Акцент4 2" xfId="287"/>
    <cellStyle name="Акцент4 3" xfId="288"/>
    <cellStyle name="Акцент5" xfId="289"/>
    <cellStyle name="Акцент5 2" xfId="290"/>
    <cellStyle name="Акцент5 3" xfId="291"/>
    <cellStyle name="Акцент6" xfId="292"/>
    <cellStyle name="Акцент6 2" xfId="293"/>
    <cellStyle name="Акцент6 3" xfId="294"/>
    <cellStyle name="Ввод " xfId="295"/>
    <cellStyle name="Ввод  2" xfId="296"/>
    <cellStyle name="Ввод  3" xfId="297"/>
    <cellStyle name="Вывод" xfId="298"/>
    <cellStyle name="Вывод 2" xfId="299"/>
    <cellStyle name="Вывод 3" xfId="300"/>
    <cellStyle name="Вычисление" xfId="301"/>
    <cellStyle name="Вычисление 2" xfId="302"/>
    <cellStyle name="Вычисление 3" xfId="303"/>
    <cellStyle name="Гиперссылка 2" xfId="304"/>
    <cellStyle name="Гиперссылка 2 2" xfId="305"/>
    <cellStyle name="Currency" xfId="306"/>
    <cellStyle name="Currency [0]" xfId="307"/>
    <cellStyle name="Денежный 2" xfId="308"/>
    <cellStyle name="Денежный 2 2" xfId="309"/>
    <cellStyle name="Денежный 2 3" xfId="310"/>
    <cellStyle name="Заголовок" xfId="311"/>
    <cellStyle name="Заголовок 1" xfId="312"/>
    <cellStyle name="Заголовок 1 2" xfId="313"/>
    <cellStyle name="Заголовок 1 3" xfId="314"/>
    <cellStyle name="Заголовок 2" xfId="315"/>
    <cellStyle name="Заголовок 2 2" xfId="316"/>
    <cellStyle name="Заголовок 2 3" xfId="317"/>
    <cellStyle name="Заголовок 3" xfId="318"/>
    <cellStyle name="Заголовок 3 2" xfId="319"/>
    <cellStyle name="Заголовок 3 3" xfId="320"/>
    <cellStyle name="Заголовок 4" xfId="321"/>
    <cellStyle name="Заголовок 4 2" xfId="322"/>
    <cellStyle name="Заголовок 4 3" xfId="323"/>
    <cellStyle name="ЗаголовокСтолбца" xfId="324"/>
    <cellStyle name="Значение" xfId="325"/>
    <cellStyle name="Итог" xfId="326"/>
    <cellStyle name="Итог 2" xfId="327"/>
    <cellStyle name="Итог 3" xfId="328"/>
    <cellStyle name="Контрольная ячейка" xfId="329"/>
    <cellStyle name="Контрольная ячейка 2" xfId="330"/>
    <cellStyle name="Контрольная ячейка 3" xfId="331"/>
    <cellStyle name="Название" xfId="332"/>
    <cellStyle name="Название 2" xfId="333"/>
    <cellStyle name="Название 3" xfId="334"/>
    <cellStyle name="Нейтральный" xfId="335"/>
    <cellStyle name="Нейтральный 2" xfId="336"/>
    <cellStyle name="Нейтральный 3" xfId="337"/>
    <cellStyle name="Обычный 10" xfId="338"/>
    <cellStyle name="Обычный 10 2" xfId="339"/>
    <cellStyle name="Обычный 10 3" xfId="340"/>
    <cellStyle name="Обычный 11" xfId="341"/>
    <cellStyle name="Обычный 11 2" xfId="342"/>
    <cellStyle name="Обычный 11 3" xfId="343"/>
    <cellStyle name="Обычный 11 4" xfId="344"/>
    <cellStyle name="Обычный 12" xfId="345"/>
    <cellStyle name="Обычный 12 2" xfId="346"/>
    <cellStyle name="Обычный 13" xfId="347"/>
    <cellStyle name="Обычный 13 2" xfId="348"/>
    <cellStyle name="Обычный 14" xfId="349"/>
    <cellStyle name="Обычный 15" xfId="350"/>
    <cellStyle name="Обычный 17" xfId="351"/>
    <cellStyle name="Обычный 17 2" xfId="352"/>
    <cellStyle name="Обычный 17 3" xfId="353"/>
    <cellStyle name="Обычный 2" xfId="354"/>
    <cellStyle name="Обычный 2 2" xfId="355"/>
    <cellStyle name="Обычный 2 2 2" xfId="356"/>
    <cellStyle name="Обычный 2 2 2 2" xfId="357"/>
    <cellStyle name="Обычный 2 2 2 2 2" xfId="358"/>
    <cellStyle name="Обычный 2 2 2 3" xfId="359"/>
    <cellStyle name="Обычный 2 2 3" xfId="360"/>
    <cellStyle name="Обычный 2 2 4" xfId="361"/>
    <cellStyle name="Обычный 2 3" xfId="362"/>
    <cellStyle name="Обычный 2 3 2" xfId="363"/>
    <cellStyle name="Обычный 2 4" xfId="364"/>
    <cellStyle name="Обычный 2 4 2" xfId="365"/>
    <cellStyle name="Обычный 2 5" xfId="366"/>
    <cellStyle name="Обычный 2 5 2" xfId="367"/>
    <cellStyle name="Обычный 2 5 3" xfId="368"/>
    <cellStyle name="Обычный 2 5 4" xfId="369"/>
    <cellStyle name="Обычный 2_Лист1" xfId="370"/>
    <cellStyle name="Обычный 22" xfId="371"/>
    <cellStyle name="Обычный 3" xfId="372"/>
    <cellStyle name="Обычный 3 2" xfId="373"/>
    <cellStyle name="Обычный 3 3" xfId="374"/>
    <cellStyle name="Обычный 3 4" xfId="375"/>
    <cellStyle name="Обычный 3 5" xfId="376"/>
    <cellStyle name="Обычный 3 6" xfId="377"/>
    <cellStyle name="Обычный 4" xfId="378"/>
    <cellStyle name="Обычный 4 2" xfId="379"/>
    <cellStyle name="Обычный 4 3" xfId="380"/>
    <cellStyle name="Обычный 4 4" xfId="381"/>
    <cellStyle name="Обычный 4 5" xfId="382"/>
    <cellStyle name="Обычный 4 6" xfId="383"/>
    <cellStyle name="Обычный 5" xfId="384"/>
    <cellStyle name="Обычный 5 2" xfId="385"/>
    <cellStyle name="Обычный 5 2 2" xfId="386"/>
    <cellStyle name="Обычный 5 2 2 2" xfId="387"/>
    <cellStyle name="Обычный 5 2 2 3" xfId="388"/>
    <cellStyle name="Обычный 5 2 3" xfId="389"/>
    <cellStyle name="Обычный 5 2 3 2" xfId="390"/>
    <cellStyle name="Обычный 5 2 4" xfId="391"/>
    <cellStyle name="Обычный 5 3" xfId="392"/>
    <cellStyle name="Обычный 5 3 2" xfId="393"/>
    <cellStyle name="Обычный 5 3 2 2" xfId="394"/>
    <cellStyle name="Обычный 5 3 3" xfId="395"/>
    <cellStyle name="Обычный 5 4" xfId="396"/>
    <cellStyle name="Обычный 5 4 2" xfId="397"/>
    <cellStyle name="Обычный 5 4 3" xfId="398"/>
    <cellStyle name="Обычный 5 5" xfId="399"/>
    <cellStyle name="Обычный 5 6" xfId="400"/>
    <cellStyle name="Обычный 6" xfId="401"/>
    <cellStyle name="Обычный 6 2" xfId="402"/>
    <cellStyle name="Обычный 6 3" xfId="403"/>
    <cellStyle name="Обычный 6 4" xfId="404"/>
    <cellStyle name="Обычный 7" xfId="405"/>
    <cellStyle name="Обычный 7 2" xfId="406"/>
    <cellStyle name="Обычный 7 3" xfId="407"/>
    <cellStyle name="Обычный 8" xfId="408"/>
    <cellStyle name="Обычный 8 2" xfId="409"/>
    <cellStyle name="Обычный 8 3" xfId="410"/>
    <cellStyle name="Обычный 9" xfId="411"/>
    <cellStyle name="Открывавшаяся гиперссыл" xfId="412"/>
    <cellStyle name="Плохой" xfId="413"/>
    <cellStyle name="Плохой 2" xfId="414"/>
    <cellStyle name="Плохой 3" xfId="415"/>
    <cellStyle name="Пояснение" xfId="416"/>
    <cellStyle name="Пояснение 2" xfId="417"/>
    <cellStyle name="Пояснение 3" xfId="418"/>
    <cellStyle name="Примечание" xfId="419"/>
    <cellStyle name="Примечание 2" xfId="420"/>
    <cellStyle name="Примечание 2 2" xfId="421"/>
    <cellStyle name="Примечание 2 2 2" xfId="422"/>
    <cellStyle name="Примечание 2 2 2 2" xfId="423"/>
    <cellStyle name="Примечание 2 2 3" xfId="424"/>
    <cellStyle name="Примечание 2 3" xfId="425"/>
    <cellStyle name="Примечание 2 3 2" xfId="426"/>
    <cellStyle name="Примечание 2 3 2 2" xfId="427"/>
    <cellStyle name="Примечание 2 3 3" xfId="428"/>
    <cellStyle name="Примечание 2 4" xfId="429"/>
    <cellStyle name="Примечание 3" xfId="430"/>
    <cellStyle name="Примечание 3 2" xfId="431"/>
    <cellStyle name="Примечание 3 2 2" xfId="432"/>
    <cellStyle name="Примечание 3 2 2 2" xfId="433"/>
    <cellStyle name="Примечание 3 2 3" xfId="434"/>
    <cellStyle name="Примечание 3 3" xfId="435"/>
    <cellStyle name="Примечание 3 3 2" xfId="436"/>
    <cellStyle name="Примечание 3 3 2 2" xfId="437"/>
    <cellStyle name="Примечание 3 3 3" xfId="438"/>
    <cellStyle name="Примечание 4" xfId="439"/>
    <cellStyle name="Примечание 4 2" xfId="440"/>
    <cellStyle name="Примечание 4 2 2" xfId="441"/>
    <cellStyle name="Примечание 4 2 2 2" xfId="442"/>
    <cellStyle name="Примечание 4 2 3" xfId="443"/>
    <cellStyle name="Примечание 4 3" xfId="444"/>
    <cellStyle name="Примечание 4 3 2" xfId="445"/>
    <cellStyle name="Примечание 4 3 2 2" xfId="446"/>
    <cellStyle name="Примечание 4 3 3" xfId="447"/>
    <cellStyle name="Примечание 5" xfId="448"/>
    <cellStyle name="Примечание 5 2" xfId="449"/>
    <cellStyle name="Примечание 5 2 2" xfId="450"/>
    <cellStyle name="Примечание 5 2 2 2" xfId="451"/>
    <cellStyle name="Примечание 5 2 3" xfId="452"/>
    <cellStyle name="Примечание 5 3" xfId="453"/>
    <cellStyle name="Примечание 5 3 2" xfId="454"/>
    <cellStyle name="Примечание 5 4" xfId="455"/>
    <cellStyle name="Примечание 6" xfId="456"/>
    <cellStyle name="Примечание 6 2" xfId="457"/>
    <cellStyle name="Примечание 6 2 2" xfId="458"/>
    <cellStyle name="Примечание 6 2 2 2" xfId="459"/>
    <cellStyle name="Примечание 6 2 3" xfId="460"/>
    <cellStyle name="Примечание 6 3" xfId="461"/>
    <cellStyle name="Примечание 6 3 2" xfId="462"/>
    <cellStyle name="Примечание 6 4" xfId="463"/>
    <cellStyle name="Примечание 7" xfId="464"/>
    <cellStyle name="Примечание 7 2" xfId="465"/>
    <cellStyle name="Примечание 7 2 2" xfId="466"/>
    <cellStyle name="Примечание 7 2 2 2" xfId="467"/>
    <cellStyle name="Примечание 7 2 3" xfId="468"/>
    <cellStyle name="Примечание 7 3" xfId="469"/>
    <cellStyle name="Примечание 7 3 2" xfId="470"/>
    <cellStyle name="Примечание 7 4" xfId="471"/>
    <cellStyle name="Примечание 8" xfId="472"/>
    <cellStyle name="Percent" xfId="473"/>
    <cellStyle name="Процентный 2" xfId="474"/>
    <cellStyle name="Процентный 2 2" xfId="475"/>
    <cellStyle name="Процентный 2 3" xfId="476"/>
    <cellStyle name="Связанная ячейка" xfId="477"/>
    <cellStyle name="Связанная ячейка 2" xfId="478"/>
    <cellStyle name="Связанная ячейка 3" xfId="479"/>
    <cellStyle name="Стиль 1" xfId="480"/>
    <cellStyle name="Стиль 1 2" xfId="481"/>
    <cellStyle name="Текст предупреждения" xfId="482"/>
    <cellStyle name="Текст предупреждения 2" xfId="483"/>
    <cellStyle name="Текст предупреждения 3" xfId="484"/>
    <cellStyle name="Comma" xfId="485"/>
    <cellStyle name="Comma [0]" xfId="486"/>
    <cellStyle name="Финансовый 2" xfId="487"/>
    <cellStyle name="Финансовый 2 2" xfId="488"/>
    <cellStyle name="Финансовый 2 2 2" xfId="489"/>
    <cellStyle name="Финансовый 2 2 3" xfId="490"/>
    <cellStyle name="Финансовый 2 2 4" xfId="491"/>
    <cellStyle name="Финансовый 2 3" xfId="492"/>
    <cellStyle name="Финансовый 2 3 2" xfId="493"/>
    <cellStyle name="Финансовый 2 3 3" xfId="494"/>
    <cellStyle name="Финансовый 2 4" xfId="495"/>
    <cellStyle name="Финансовый 2 4 2" xfId="496"/>
    <cellStyle name="Финансовый 2 4 2 2" xfId="497"/>
    <cellStyle name="Финансовый 2 4 2 2 2" xfId="498"/>
    <cellStyle name="Финансовый 2 4 2 3" xfId="499"/>
    <cellStyle name="Финансовый 2 4 3" xfId="500"/>
    <cellStyle name="Финансовый 2 4 3 2" xfId="501"/>
    <cellStyle name="Финансовый 2 4 3 2 2" xfId="502"/>
    <cellStyle name="Финансовый 2 4 3 3" xfId="503"/>
    <cellStyle name="Финансовый 2 4 3 3 2" xfId="504"/>
    <cellStyle name="Финансовый 2 4 3 4" xfId="505"/>
    <cellStyle name="Финансовый 2 4 4" xfId="506"/>
    <cellStyle name="Финансовый 2 4 4 2" xfId="507"/>
    <cellStyle name="Финансовый 2 4 4 2 2" xfId="508"/>
    <cellStyle name="Финансовый 2 4 4 2 2 2" xfId="509"/>
    <cellStyle name="Финансовый 2 4 4 2 3" xfId="510"/>
    <cellStyle name="Финансовый 2 4 4 3" xfId="511"/>
    <cellStyle name="Финансовый 2 4 4 3 2" xfId="512"/>
    <cellStyle name="Финансовый 2 4 4 4" xfId="513"/>
    <cellStyle name="Финансовый 2 4 5" xfId="514"/>
    <cellStyle name="Финансовый 2 4 5 2" xfId="515"/>
    <cellStyle name="Финансовый 2 4 6" xfId="516"/>
    <cellStyle name="Финансовый 2 4 7" xfId="517"/>
    <cellStyle name="Финансовый 2 5" xfId="518"/>
    <cellStyle name="Финансовый 2 5 2" xfId="519"/>
    <cellStyle name="Финансовый 2 5 2 2" xfId="520"/>
    <cellStyle name="Финансовый 2 5 3" xfId="521"/>
    <cellStyle name="Финансовый 2 5 3 2" xfId="522"/>
    <cellStyle name="Финансовый 2 5 4" xfId="523"/>
    <cellStyle name="Финансовый 2 5 5" xfId="524"/>
    <cellStyle name="Финансовый 2 6" xfId="525"/>
    <cellStyle name="Финансовый 2 6 2" xfId="526"/>
    <cellStyle name="Финансовый 2 6 2 2" xfId="527"/>
    <cellStyle name="Финансовый 2 6 2 2 2" xfId="528"/>
    <cellStyle name="Финансовый 2 6 2 3" xfId="529"/>
    <cellStyle name="Финансовый 2 6 3" xfId="530"/>
    <cellStyle name="Финансовый 2 6 3 2" xfId="531"/>
    <cellStyle name="Финансовый 2 6 4" xfId="532"/>
    <cellStyle name="Финансовый 2 7" xfId="533"/>
    <cellStyle name="Финансовый 2 7 2" xfId="534"/>
    <cellStyle name="Финансовый 2 8" xfId="535"/>
    <cellStyle name="Финансовый 2 9" xfId="536"/>
    <cellStyle name="Финансовый 3" xfId="537"/>
    <cellStyle name="Финансовый 3 2" xfId="538"/>
    <cellStyle name="Финансовый 3 2 2" xfId="539"/>
    <cellStyle name="Финансовый 3 2 2 2" xfId="540"/>
    <cellStyle name="Финансовый 3 2 2 2 2" xfId="541"/>
    <cellStyle name="Финансовый 3 2 2 3" xfId="542"/>
    <cellStyle name="Финансовый 3 2 3" xfId="543"/>
    <cellStyle name="Финансовый 3 3" xfId="544"/>
    <cellStyle name="Финансовый 3 3 2" xfId="545"/>
    <cellStyle name="Финансовый 3 4" xfId="546"/>
    <cellStyle name="Финансовый 4" xfId="547"/>
    <cellStyle name="Формула_Мониторинг ФОТ" xfId="548"/>
    <cellStyle name="Хороший" xfId="549"/>
    <cellStyle name="Хороший 2" xfId="550"/>
    <cellStyle name="Хороший 3" xfId="5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IV677"/>
  <sheetViews>
    <sheetView tabSelected="1" zoomScale="70" zoomScaleNormal="70" zoomScalePageLayoutView="0" workbookViewId="0" topLeftCell="A1">
      <selection activeCell="D12" sqref="D12:D13"/>
    </sheetView>
  </sheetViews>
  <sheetFormatPr defaultColWidth="9.140625" defaultRowHeight="15"/>
  <cols>
    <col min="1" max="1" width="15.8515625" style="57" customWidth="1"/>
    <col min="2" max="2" width="14.140625" style="57" customWidth="1"/>
    <col min="3" max="3" width="14.00390625" style="57" customWidth="1"/>
    <col min="4" max="4" width="30.140625" style="58" customWidth="1"/>
    <col min="5" max="5" width="16.57421875" style="57" customWidth="1"/>
    <col min="6" max="6" width="14.140625" style="57" customWidth="1"/>
    <col min="7" max="7" width="14.00390625" style="57" customWidth="1"/>
    <col min="8" max="8" width="14.28125" style="57" customWidth="1"/>
    <col min="9" max="9" width="12.28125" style="57" customWidth="1"/>
    <col min="10" max="10" width="14.8515625" style="57" customWidth="1"/>
    <col min="11" max="11" width="17.7109375" style="59" customWidth="1"/>
    <col min="12" max="12" width="14.8515625" style="57" customWidth="1"/>
    <col min="13" max="13" width="17.8515625" style="57" customWidth="1"/>
    <col min="14" max="14" width="18.57421875" style="57" customWidth="1"/>
    <col min="15" max="15" width="14.140625" style="57" customWidth="1"/>
    <col min="16" max="16384" width="9.140625" style="3" customWidth="1"/>
  </cols>
  <sheetData>
    <row r="1" spans="1:15" ht="2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</row>
    <row r="3" spans="4:14" ht="12.75">
      <c r="D3" s="60" t="s">
        <v>1</v>
      </c>
      <c r="E3" s="60"/>
      <c r="F3" s="61"/>
      <c r="G3" s="62" t="s">
        <v>2</v>
      </c>
      <c r="H3" s="62"/>
      <c r="I3" s="63"/>
      <c r="J3" s="62"/>
      <c r="K3" s="64"/>
      <c r="L3" s="62"/>
      <c r="M3" s="62"/>
      <c r="N3" s="62"/>
    </row>
    <row r="4" spans="4:14" ht="12.75">
      <c r="D4" s="60" t="s">
        <v>3</v>
      </c>
      <c r="E4" s="60"/>
      <c r="F4" s="61"/>
      <c r="G4" s="62" t="s">
        <v>4</v>
      </c>
      <c r="H4" s="62"/>
      <c r="I4" s="63"/>
      <c r="J4" s="62"/>
      <c r="K4" s="64"/>
      <c r="L4" s="62"/>
      <c r="M4" s="62"/>
      <c r="N4" s="62"/>
    </row>
    <row r="5" spans="4:14" ht="12.75">
      <c r="D5" s="60" t="s">
        <v>5</v>
      </c>
      <c r="E5" s="60"/>
      <c r="F5" s="61"/>
      <c r="G5" s="62" t="s">
        <v>6</v>
      </c>
      <c r="H5" s="62"/>
      <c r="I5" s="63"/>
      <c r="J5" s="62"/>
      <c r="K5" s="64"/>
      <c r="L5" s="62"/>
      <c r="M5" s="62"/>
      <c r="N5" s="62"/>
    </row>
    <row r="6" spans="4:14" ht="12.75">
      <c r="D6" s="60" t="s">
        <v>7</v>
      </c>
      <c r="E6" s="60"/>
      <c r="F6" s="61"/>
      <c r="G6" s="62" t="s">
        <v>8</v>
      </c>
      <c r="H6" s="62"/>
      <c r="I6" s="63"/>
      <c r="J6" s="62"/>
      <c r="K6" s="64"/>
      <c r="L6" s="62"/>
      <c r="M6" s="62"/>
      <c r="N6" s="62"/>
    </row>
    <row r="7" spans="4:14" ht="12.75">
      <c r="D7" s="60" t="s">
        <v>9</v>
      </c>
      <c r="E7" s="60"/>
      <c r="F7" s="61"/>
      <c r="G7" s="62">
        <v>7720518494</v>
      </c>
      <c r="H7" s="62"/>
      <c r="I7" s="63"/>
      <c r="J7" s="62"/>
      <c r="K7" s="64"/>
      <c r="L7" s="62"/>
      <c r="M7" s="62"/>
      <c r="N7" s="62"/>
    </row>
    <row r="8" spans="4:14" ht="13.5" customHeight="1">
      <c r="D8" s="60" t="s">
        <v>10</v>
      </c>
      <c r="E8" s="60"/>
      <c r="F8" s="61"/>
      <c r="G8" s="62">
        <v>77040101</v>
      </c>
      <c r="H8" s="62"/>
      <c r="I8" s="63"/>
      <c r="J8" s="62"/>
      <c r="K8" s="64"/>
      <c r="L8" s="62"/>
      <c r="M8" s="62"/>
      <c r="N8" s="62"/>
    </row>
    <row r="9" spans="4:14" ht="12.75">
      <c r="D9" s="60" t="s">
        <v>11</v>
      </c>
      <c r="E9" s="60"/>
      <c r="F9" s="61"/>
      <c r="G9" s="62">
        <v>45286590000</v>
      </c>
      <c r="H9" s="62"/>
      <c r="I9" s="63"/>
      <c r="J9" s="62"/>
      <c r="K9" s="64"/>
      <c r="L9" s="62"/>
      <c r="M9" s="62"/>
      <c r="N9" s="62"/>
    </row>
    <row r="11" spans="1:15" s="67" customFormat="1" ht="28.5" customHeight="1">
      <c r="A11" s="65" t="s">
        <v>12</v>
      </c>
      <c r="B11" s="65" t="s">
        <v>13</v>
      </c>
      <c r="C11" s="65" t="s">
        <v>14</v>
      </c>
      <c r="D11" s="65" t="s">
        <v>15</v>
      </c>
      <c r="E11" s="65"/>
      <c r="F11" s="65"/>
      <c r="G11" s="65"/>
      <c r="H11" s="65"/>
      <c r="I11" s="65"/>
      <c r="J11" s="65"/>
      <c r="K11" s="66"/>
      <c r="L11" s="65"/>
      <c r="M11" s="65"/>
      <c r="N11" s="65" t="s">
        <v>1027</v>
      </c>
      <c r="O11" s="65" t="s">
        <v>16</v>
      </c>
    </row>
    <row r="12" spans="1:15" s="67" customFormat="1" ht="47.25" customHeight="1">
      <c r="A12" s="65"/>
      <c r="B12" s="65"/>
      <c r="C12" s="65"/>
      <c r="D12" s="65" t="s">
        <v>17</v>
      </c>
      <c r="E12" s="65" t="s">
        <v>18</v>
      </c>
      <c r="F12" s="65" t="s">
        <v>19</v>
      </c>
      <c r="G12" s="65"/>
      <c r="H12" s="65" t="s">
        <v>20</v>
      </c>
      <c r="I12" s="65" t="s">
        <v>21</v>
      </c>
      <c r="J12" s="65"/>
      <c r="K12" s="66" t="s">
        <v>22</v>
      </c>
      <c r="L12" s="65" t="s">
        <v>23</v>
      </c>
      <c r="M12" s="65"/>
      <c r="N12" s="65"/>
      <c r="O12" s="65"/>
    </row>
    <row r="13" spans="1:15" s="67" customFormat="1" ht="109.5" customHeight="1">
      <c r="A13" s="65"/>
      <c r="B13" s="65"/>
      <c r="C13" s="65"/>
      <c r="D13" s="65"/>
      <c r="E13" s="65"/>
      <c r="F13" s="69" t="s">
        <v>24</v>
      </c>
      <c r="G13" s="69" t="s">
        <v>25</v>
      </c>
      <c r="H13" s="65"/>
      <c r="I13" s="69" t="s">
        <v>26</v>
      </c>
      <c r="J13" s="69" t="s">
        <v>25</v>
      </c>
      <c r="K13" s="66"/>
      <c r="L13" s="69" t="s">
        <v>27</v>
      </c>
      <c r="M13" s="69" t="s">
        <v>28</v>
      </c>
      <c r="N13" s="65"/>
      <c r="O13" s="65"/>
    </row>
    <row r="14" spans="1:15" ht="89.25" customHeight="1">
      <c r="A14" s="7">
        <v>1</v>
      </c>
      <c r="B14" s="7" t="s">
        <v>29</v>
      </c>
      <c r="C14" s="39" t="s">
        <v>30</v>
      </c>
      <c r="D14" s="9" t="s">
        <v>31</v>
      </c>
      <c r="E14" s="7" t="s">
        <v>32</v>
      </c>
      <c r="F14" s="7">
        <v>876</v>
      </c>
      <c r="G14" s="7" t="s">
        <v>33</v>
      </c>
      <c r="H14" s="7" t="s">
        <v>34</v>
      </c>
      <c r="I14" s="7">
        <v>45000000</v>
      </c>
      <c r="J14" s="7" t="s">
        <v>35</v>
      </c>
      <c r="K14" s="50">
        <v>4420</v>
      </c>
      <c r="L14" s="38">
        <v>41548</v>
      </c>
      <c r="M14" s="38">
        <v>42186</v>
      </c>
      <c r="N14" s="44" t="s">
        <v>36</v>
      </c>
      <c r="O14" s="44" t="s">
        <v>37</v>
      </c>
    </row>
    <row r="15" spans="1:15" ht="89.25" customHeight="1">
      <c r="A15" s="1">
        <v>2</v>
      </c>
      <c r="B15" s="1" t="s">
        <v>29</v>
      </c>
      <c r="C15" s="12" t="s">
        <v>30</v>
      </c>
      <c r="D15" s="2" t="s">
        <v>39</v>
      </c>
      <c r="E15" s="1" t="s">
        <v>32</v>
      </c>
      <c r="F15" s="1">
        <v>876</v>
      </c>
      <c r="G15" s="1" t="s">
        <v>33</v>
      </c>
      <c r="H15" s="1" t="s">
        <v>34</v>
      </c>
      <c r="I15" s="1">
        <v>45000000</v>
      </c>
      <c r="J15" s="1" t="s">
        <v>35</v>
      </c>
      <c r="K15" s="20">
        <v>6400</v>
      </c>
      <c r="L15" s="15">
        <v>41548</v>
      </c>
      <c r="M15" s="15">
        <v>42186</v>
      </c>
      <c r="N15" s="5" t="s">
        <v>36</v>
      </c>
      <c r="O15" s="5" t="s">
        <v>37</v>
      </c>
    </row>
    <row r="16" spans="1:15" ht="89.25" customHeight="1">
      <c r="A16" s="1">
        <v>3</v>
      </c>
      <c r="B16" s="1" t="s">
        <v>29</v>
      </c>
      <c r="C16" s="12" t="s">
        <v>30</v>
      </c>
      <c r="D16" s="2" t="s">
        <v>40</v>
      </c>
      <c r="E16" s="1" t="s">
        <v>32</v>
      </c>
      <c r="F16" s="1">
        <v>876</v>
      </c>
      <c r="G16" s="1" t="s">
        <v>33</v>
      </c>
      <c r="H16" s="1" t="s">
        <v>34</v>
      </c>
      <c r="I16" s="1">
        <v>45000000</v>
      </c>
      <c r="J16" s="1" t="s">
        <v>35</v>
      </c>
      <c r="K16" s="20">
        <v>5560</v>
      </c>
      <c r="L16" s="15">
        <v>41548</v>
      </c>
      <c r="M16" s="15">
        <v>42186</v>
      </c>
      <c r="N16" s="5" t="s">
        <v>36</v>
      </c>
      <c r="O16" s="5" t="s">
        <v>37</v>
      </c>
    </row>
    <row r="17" spans="1:15" ht="63.75" customHeight="1">
      <c r="A17" s="1">
        <v>4</v>
      </c>
      <c r="B17" s="11" t="s">
        <v>41</v>
      </c>
      <c r="C17" s="11">
        <v>7244010</v>
      </c>
      <c r="D17" s="13" t="s">
        <v>42</v>
      </c>
      <c r="E17" s="11" t="s">
        <v>43</v>
      </c>
      <c r="F17" s="11">
        <v>876</v>
      </c>
      <c r="G17" s="11" t="s">
        <v>33</v>
      </c>
      <c r="H17" s="11">
        <v>8</v>
      </c>
      <c r="I17" s="11">
        <v>45000000</v>
      </c>
      <c r="J17" s="11" t="s">
        <v>35</v>
      </c>
      <c r="K17" s="14" t="str">
        <f>TEXT(0,"1098,00")</f>
        <v>1098,00</v>
      </c>
      <c r="L17" s="15">
        <v>41640</v>
      </c>
      <c r="M17" s="15">
        <v>41974</v>
      </c>
      <c r="N17" s="5" t="s">
        <v>36</v>
      </c>
      <c r="O17" s="1" t="s">
        <v>37</v>
      </c>
    </row>
    <row r="18" spans="1:15" ht="63.75" customHeight="1">
      <c r="A18" s="1">
        <v>5</v>
      </c>
      <c r="B18" s="11" t="s">
        <v>44</v>
      </c>
      <c r="C18" s="11">
        <v>4521000</v>
      </c>
      <c r="D18" s="13" t="s">
        <v>45</v>
      </c>
      <c r="E18" s="11" t="s">
        <v>43</v>
      </c>
      <c r="F18" s="11">
        <v>876</v>
      </c>
      <c r="G18" s="11" t="s">
        <v>33</v>
      </c>
      <c r="H18" s="11">
        <v>222</v>
      </c>
      <c r="I18" s="11">
        <v>45000000</v>
      </c>
      <c r="J18" s="11" t="s">
        <v>35</v>
      </c>
      <c r="K18" s="14">
        <v>23862.507960000003</v>
      </c>
      <c r="L18" s="15">
        <v>41640</v>
      </c>
      <c r="M18" s="15">
        <v>41974</v>
      </c>
      <c r="N18" s="5" t="s">
        <v>36</v>
      </c>
      <c r="O18" s="1" t="s">
        <v>37</v>
      </c>
    </row>
    <row r="19" spans="1:15" ht="51" customHeight="1">
      <c r="A19" s="1">
        <v>6</v>
      </c>
      <c r="B19" s="11" t="s">
        <v>47</v>
      </c>
      <c r="C19" s="10" t="s">
        <v>48</v>
      </c>
      <c r="D19" s="13" t="s">
        <v>49</v>
      </c>
      <c r="E19" s="11" t="s">
        <v>43</v>
      </c>
      <c r="F19" s="11">
        <v>796</v>
      </c>
      <c r="G19" s="11" t="s">
        <v>46</v>
      </c>
      <c r="H19" s="11">
        <v>94</v>
      </c>
      <c r="I19" s="11">
        <v>45000000</v>
      </c>
      <c r="J19" s="11" t="s">
        <v>35</v>
      </c>
      <c r="K19" s="19">
        <v>9064.119784000002</v>
      </c>
      <c r="L19" s="15">
        <v>41640</v>
      </c>
      <c r="M19" s="15">
        <v>41974</v>
      </c>
      <c r="N19" s="5" t="s">
        <v>36</v>
      </c>
      <c r="O19" s="1" t="s">
        <v>37</v>
      </c>
    </row>
    <row r="20" spans="1:15" ht="51" customHeight="1">
      <c r="A20" s="1">
        <v>7</v>
      </c>
      <c r="B20" s="11" t="s">
        <v>50</v>
      </c>
      <c r="C20" s="11">
        <v>2924802</v>
      </c>
      <c r="D20" s="13" t="s">
        <v>51</v>
      </c>
      <c r="E20" s="11" t="s">
        <v>43</v>
      </c>
      <c r="F20" s="11">
        <v>796</v>
      </c>
      <c r="G20" s="11" t="s">
        <v>46</v>
      </c>
      <c r="H20" s="11">
        <v>54</v>
      </c>
      <c r="I20" s="11">
        <v>45000000</v>
      </c>
      <c r="J20" s="11" t="s">
        <v>35</v>
      </c>
      <c r="K20" s="14">
        <v>4523.125728</v>
      </c>
      <c r="L20" s="15">
        <v>41640</v>
      </c>
      <c r="M20" s="15">
        <v>41974</v>
      </c>
      <c r="N20" s="5" t="s">
        <v>36</v>
      </c>
      <c r="O20" s="1" t="s">
        <v>37</v>
      </c>
    </row>
    <row r="21" spans="1:15" ht="51" customHeight="1">
      <c r="A21" s="1">
        <v>8</v>
      </c>
      <c r="B21" s="11" t="s">
        <v>52</v>
      </c>
      <c r="C21" s="10" t="s">
        <v>48</v>
      </c>
      <c r="D21" s="13" t="s">
        <v>53</v>
      </c>
      <c r="E21" s="11" t="s">
        <v>43</v>
      </c>
      <c r="F21" s="11">
        <v>796</v>
      </c>
      <c r="G21" s="11" t="s">
        <v>46</v>
      </c>
      <c r="H21" s="11">
        <v>3</v>
      </c>
      <c r="I21" s="11">
        <v>45000000</v>
      </c>
      <c r="J21" s="11" t="s">
        <v>35</v>
      </c>
      <c r="K21" s="19">
        <v>6017.85</v>
      </c>
      <c r="L21" s="15">
        <v>41640</v>
      </c>
      <c r="M21" s="15">
        <v>41974</v>
      </c>
      <c r="N21" s="5" t="s">
        <v>36</v>
      </c>
      <c r="O21" s="1" t="s">
        <v>37</v>
      </c>
    </row>
    <row r="22" spans="1:15" ht="63.75" customHeight="1">
      <c r="A22" s="1">
        <v>9</v>
      </c>
      <c r="B22" s="11" t="s">
        <v>52</v>
      </c>
      <c r="C22" s="10" t="s">
        <v>48</v>
      </c>
      <c r="D22" s="13" t="s">
        <v>54</v>
      </c>
      <c r="E22" s="11" t="s">
        <v>43</v>
      </c>
      <c r="F22" s="11">
        <v>796</v>
      </c>
      <c r="G22" s="11" t="s">
        <v>46</v>
      </c>
      <c r="H22" s="11">
        <v>7</v>
      </c>
      <c r="I22" s="11">
        <v>45000000</v>
      </c>
      <c r="J22" s="11" t="s">
        <v>35</v>
      </c>
      <c r="K22" s="14">
        <v>12658.9629254</v>
      </c>
      <c r="L22" s="15">
        <v>41640</v>
      </c>
      <c r="M22" s="15">
        <v>41974</v>
      </c>
      <c r="N22" s="5" t="s">
        <v>36</v>
      </c>
      <c r="O22" s="1" t="s">
        <v>37</v>
      </c>
    </row>
    <row r="23" spans="1:15" ht="63.75" customHeight="1">
      <c r="A23" s="1">
        <v>10</v>
      </c>
      <c r="B23" s="11" t="s">
        <v>52</v>
      </c>
      <c r="C23" s="10" t="s">
        <v>48</v>
      </c>
      <c r="D23" s="13" t="s">
        <v>55</v>
      </c>
      <c r="E23" s="11" t="s">
        <v>43</v>
      </c>
      <c r="F23" s="11">
        <v>796</v>
      </c>
      <c r="G23" s="11" t="s">
        <v>46</v>
      </c>
      <c r="H23" s="11">
        <v>5</v>
      </c>
      <c r="I23" s="11">
        <v>45000000</v>
      </c>
      <c r="J23" s="11" t="s">
        <v>35</v>
      </c>
      <c r="K23" s="14">
        <v>2265.75</v>
      </c>
      <c r="L23" s="15">
        <v>41640</v>
      </c>
      <c r="M23" s="15">
        <v>41974</v>
      </c>
      <c r="N23" s="5" t="s">
        <v>36</v>
      </c>
      <c r="O23" s="1" t="s">
        <v>37</v>
      </c>
    </row>
    <row r="24" spans="1:15" ht="153" customHeight="1">
      <c r="A24" s="1">
        <v>11</v>
      </c>
      <c r="B24" s="1" t="s">
        <v>56</v>
      </c>
      <c r="C24" s="12">
        <v>4020010</v>
      </c>
      <c r="D24" s="68" t="s">
        <v>57</v>
      </c>
      <c r="E24" s="1" t="s">
        <v>32</v>
      </c>
      <c r="F24" s="1">
        <v>796</v>
      </c>
      <c r="G24" s="1" t="s">
        <v>58</v>
      </c>
      <c r="H24" s="1">
        <v>2</v>
      </c>
      <c r="I24" s="1">
        <v>45000000</v>
      </c>
      <c r="J24" s="1" t="s">
        <v>35</v>
      </c>
      <c r="K24" s="20">
        <f>18340.281/1.18</f>
        <v>15542.611016949153</v>
      </c>
      <c r="L24" s="15">
        <v>41609</v>
      </c>
      <c r="M24" s="15">
        <v>41974</v>
      </c>
      <c r="N24" s="5" t="s">
        <v>36</v>
      </c>
      <c r="O24" s="5" t="s">
        <v>37</v>
      </c>
    </row>
    <row r="25" spans="1:15" ht="174.75" customHeight="1">
      <c r="A25" s="1">
        <v>12</v>
      </c>
      <c r="B25" s="1" t="s">
        <v>59</v>
      </c>
      <c r="C25" s="1" t="s">
        <v>60</v>
      </c>
      <c r="D25" s="2" t="s">
        <v>61</v>
      </c>
      <c r="E25" s="1" t="s">
        <v>32</v>
      </c>
      <c r="F25" s="1">
        <v>796</v>
      </c>
      <c r="G25" s="1" t="s">
        <v>46</v>
      </c>
      <c r="H25" s="1" t="s">
        <v>62</v>
      </c>
      <c r="I25" s="1">
        <v>45000000</v>
      </c>
      <c r="J25" s="1" t="s">
        <v>35</v>
      </c>
      <c r="K25" s="20" t="str">
        <f>TEXT(0,"1974,044")</f>
        <v>1974,044</v>
      </c>
      <c r="L25" s="15">
        <v>41640</v>
      </c>
      <c r="M25" s="15">
        <v>41974</v>
      </c>
      <c r="N25" s="5" t="s">
        <v>36</v>
      </c>
      <c r="O25" s="1" t="s">
        <v>63</v>
      </c>
    </row>
    <row r="26" spans="1:15" ht="227.25" customHeight="1">
      <c r="A26" s="1">
        <v>13</v>
      </c>
      <c r="B26" s="1" t="s">
        <v>64</v>
      </c>
      <c r="C26" s="1">
        <v>8040000</v>
      </c>
      <c r="D26" s="2" t="s">
        <v>65</v>
      </c>
      <c r="E26" s="1" t="s">
        <v>32</v>
      </c>
      <c r="F26" s="1">
        <v>876</v>
      </c>
      <c r="G26" s="1" t="s">
        <v>33</v>
      </c>
      <c r="H26" s="1">
        <v>1</v>
      </c>
      <c r="I26" s="1">
        <v>45000000</v>
      </c>
      <c r="J26" s="1" t="s">
        <v>35</v>
      </c>
      <c r="K26" s="20">
        <f>3276660/1000</f>
        <v>3276.66</v>
      </c>
      <c r="L26" s="15">
        <v>41671</v>
      </c>
      <c r="M26" s="15">
        <v>41974</v>
      </c>
      <c r="N26" s="5" t="s">
        <v>36</v>
      </c>
      <c r="O26" s="1" t="s">
        <v>37</v>
      </c>
    </row>
    <row r="27" spans="1:15" ht="114.75" customHeight="1">
      <c r="A27" s="1">
        <v>14</v>
      </c>
      <c r="B27" s="1" t="s">
        <v>64</v>
      </c>
      <c r="C27" s="1">
        <v>8040000</v>
      </c>
      <c r="D27" s="2" t="s">
        <v>66</v>
      </c>
      <c r="E27" s="1" t="s">
        <v>32</v>
      </c>
      <c r="F27" s="1">
        <v>876</v>
      </c>
      <c r="G27" s="1" t="s">
        <v>33</v>
      </c>
      <c r="H27" s="1">
        <v>1</v>
      </c>
      <c r="I27" s="1">
        <v>45000000</v>
      </c>
      <c r="J27" s="1" t="s">
        <v>35</v>
      </c>
      <c r="K27" s="20">
        <f>3411870/1000</f>
        <v>3411.87</v>
      </c>
      <c r="L27" s="15">
        <v>41671</v>
      </c>
      <c r="M27" s="15">
        <v>41974</v>
      </c>
      <c r="N27" s="5" t="s">
        <v>36</v>
      </c>
      <c r="O27" s="1" t="s">
        <v>37</v>
      </c>
    </row>
    <row r="28" spans="1:15" ht="89.25" customHeight="1">
      <c r="A28" s="1">
        <v>15</v>
      </c>
      <c r="B28" s="1" t="s">
        <v>64</v>
      </c>
      <c r="C28" s="1">
        <v>8040000</v>
      </c>
      <c r="D28" s="2" t="s">
        <v>67</v>
      </c>
      <c r="E28" s="1" t="s">
        <v>32</v>
      </c>
      <c r="F28" s="1">
        <v>876</v>
      </c>
      <c r="G28" s="1" t="s">
        <v>33</v>
      </c>
      <c r="H28" s="1">
        <v>1</v>
      </c>
      <c r="I28" s="1">
        <v>45000000</v>
      </c>
      <c r="J28" s="1" t="s">
        <v>35</v>
      </c>
      <c r="K28" s="20">
        <f>3920000/1000</f>
        <v>3920</v>
      </c>
      <c r="L28" s="15">
        <v>41640</v>
      </c>
      <c r="M28" s="15">
        <v>41974</v>
      </c>
      <c r="N28" s="5" t="s">
        <v>36</v>
      </c>
      <c r="O28" s="1" t="s">
        <v>37</v>
      </c>
    </row>
    <row r="29" spans="1:15" ht="89.25" customHeight="1">
      <c r="A29" s="1">
        <v>16</v>
      </c>
      <c r="B29" s="1" t="s">
        <v>64</v>
      </c>
      <c r="C29" s="1">
        <v>8040000</v>
      </c>
      <c r="D29" s="2" t="s">
        <v>68</v>
      </c>
      <c r="E29" s="1" t="s">
        <v>32</v>
      </c>
      <c r="F29" s="1">
        <v>876</v>
      </c>
      <c r="G29" s="1" t="s">
        <v>33</v>
      </c>
      <c r="H29" s="1">
        <v>1</v>
      </c>
      <c r="I29" s="1">
        <v>45000000</v>
      </c>
      <c r="J29" s="1" t="s">
        <v>35</v>
      </c>
      <c r="K29" s="20">
        <f>2703950/1000</f>
        <v>2703.95</v>
      </c>
      <c r="L29" s="15">
        <v>41671</v>
      </c>
      <c r="M29" s="15">
        <v>41974</v>
      </c>
      <c r="N29" s="5" t="s">
        <v>36</v>
      </c>
      <c r="O29" s="1" t="s">
        <v>37</v>
      </c>
    </row>
    <row r="30" spans="1:15" ht="51" customHeight="1">
      <c r="A30" s="1">
        <v>17</v>
      </c>
      <c r="B30" s="1" t="s">
        <v>64</v>
      </c>
      <c r="C30" s="1">
        <v>8040000</v>
      </c>
      <c r="D30" s="2" t="s">
        <v>69</v>
      </c>
      <c r="E30" s="1" t="s">
        <v>32</v>
      </c>
      <c r="F30" s="1">
        <v>876</v>
      </c>
      <c r="G30" s="1" t="s">
        <v>33</v>
      </c>
      <c r="H30" s="1">
        <v>1</v>
      </c>
      <c r="I30" s="1">
        <v>45000000</v>
      </c>
      <c r="J30" s="1" t="s">
        <v>35</v>
      </c>
      <c r="K30" s="20">
        <v>1896.48</v>
      </c>
      <c r="L30" s="15">
        <v>41640</v>
      </c>
      <c r="M30" s="15">
        <v>41974</v>
      </c>
      <c r="N30" s="5" t="s">
        <v>36</v>
      </c>
      <c r="O30" s="1" t="s">
        <v>37</v>
      </c>
    </row>
    <row r="31" spans="1:15" ht="72.75" customHeight="1">
      <c r="A31" s="1">
        <v>18</v>
      </c>
      <c r="B31" s="1" t="s">
        <v>64</v>
      </c>
      <c r="C31" s="1">
        <v>8040000</v>
      </c>
      <c r="D31" s="2" t="s">
        <v>70</v>
      </c>
      <c r="E31" s="1" t="s">
        <v>32</v>
      </c>
      <c r="F31" s="1">
        <v>876</v>
      </c>
      <c r="G31" s="1" t="s">
        <v>33</v>
      </c>
      <c r="H31" s="1">
        <v>1</v>
      </c>
      <c r="I31" s="1">
        <v>45000000</v>
      </c>
      <c r="J31" s="1" t="s">
        <v>35</v>
      </c>
      <c r="K31" s="20">
        <v>3583</v>
      </c>
      <c r="L31" s="15">
        <v>41640</v>
      </c>
      <c r="M31" s="15">
        <v>41974</v>
      </c>
      <c r="N31" s="5" t="s">
        <v>36</v>
      </c>
      <c r="O31" s="1" t="s">
        <v>37</v>
      </c>
    </row>
    <row r="32" spans="1:15" ht="89.25" customHeight="1">
      <c r="A32" s="1">
        <v>19</v>
      </c>
      <c r="B32" s="1" t="s">
        <v>64</v>
      </c>
      <c r="C32" s="1">
        <v>8040000</v>
      </c>
      <c r="D32" s="2" t="s">
        <v>71</v>
      </c>
      <c r="E32" s="1" t="s">
        <v>32</v>
      </c>
      <c r="F32" s="1">
        <v>876</v>
      </c>
      <c r="G32" s="1" t="s">
        <v>33</v>
      </c>
      <c r="H32" s="1">
        <v>1</v>
      </c>
      <c r="I32" s="1">
        <v>45000000</v>
      </c>
      <c r="J32" s="1" t="s">
        <v>35</v>
      </c>
      <c r="K32" s="20">
        <f>771900/1000</f>
        <v>771.9</v>
      </c>
      <c r="L32" s="15">
        <v>41671</v>
      </c>
      <c r="M32" s="15">
        <v>41974</v>
      </c>
      <c r="N32" s="5" t="s">
        <v>36</v>
      </c>
      <c r="O32" s="1" t="s">
        <v>37</v>
      </c>
    </row>
    <row r="33" spans="1:15" ht="89.25" customHeight="1">
      <c r="A33" s="1">
        <v>20</v>
      </c>
      <c r="B33" s="1" t="s">
        <v>64</v>
      </c>
      <c r="C33" s="1">
        <v>8040000</v>
      </c>
      <c r="D33" s="2" t="s">
        <v>72</v>
      </c>
      <c r="E33" s="1" t="s">
        <v>32</v>
      </c>
      <c r="F33" s="1">
        <v>876</v>
      </c>
      <c r="G33" s="1" t="s">
        <v>33</v>
      </c>
      <c r="H33" s="1">
        <v>1</v>
      </c>
      <c r="I33" s="1">
        <v>45000000</v>
      </c>
      <c r="J33" s="1" t="s">
        <v>35</v>
      </c>
      <c r="K33" s="20">
        <f>991860/1000</f>
        <v>991.86</v>
      </c>
      <c r="L33" s="15">
        <v>41671</v>
      </c>
      <c r="M33" s="15">
        <v>41974</v>
      </c>
      <c r="N33" s="5" t="s">
        <v>36</v>
      </c>
      <c r="O33" s="1" t="s">
        <v>37</v>
      </c>
    </row>
    <row r="34" spans="1:15" ht="63" customHeight="1">
      <c r="A34" s="1">
        <v>21</v>
      </c>
      <c r="B34" s="1" t="s">
        <v>64</v>
      </c>
      <c r="C34" s="1">
        <v>8040000</v>
      </c>
      <c r="D34" s="2" t="s">
        <v>73</v>
      </c>
      <c r="E34" s="1" t="s">
        <v>32</v>
      </c>
      <c r="F34" s="1">
        <v>876</v>
      </c>
      <c r="G34" s="1" t="s">
        <v>33</v>
      </c>
      <c r="H34" s="1">
        <v>1</v>
      </c>
      <c r="I34" s="1">
        <v>45000000</v>
      </c>
      <c r="J34" s="1" t="s">
        <v>35</v>
      </c>
      <c r="K34" s="20">
        <v>1562.3</v>
      </c>
      <c r="L34" s="15">
        <v>41640</v>
      </c>
      <c r="M34" s="15">
        <v>41974</v>
      </c>
      <c r="N34" s="5" t="s">
        <v>36</v>
      </c>
      <c r="O34" s="1" t="s">
        <v>37</v>
      </c>
    </row>
    <row r="35" spans="1:15" ht="89.25" customHeight="1">
      <c r="A35" s="1">
        <v>22</v>
      </c>
      <c r="B35" s="1" t="s">
        <v>64</v>
      </c>
      <c r="C35" s="1">
        <v>8040000</v>
      </c>
      <c r="D35" s="2" t="s">
        <v>74</v>
      </c>
      <c r="E35" s="1" t="s">
        <v>32</v>
      </c>
      <c r="F35" s="1">
        <v>876</v>
      </c>
      <c r="G35" s="1" t="s">
        <v>33</v>
      </c>
      <c r="H35" s="1">
        <v>1</v>
      </c>
      <c r="I35" s="1">
        <v>45000000</v>
      </c>
      <c r="J35" s="1" t="s">
        <v>35</v>
      </c>
      <c r="K35" s="20">
        <f>1285500/1000</f>
        <v>1285.5</v>
      </c>
      <c r="L35" s="15">
        <v>41671</v>
      </c>
      <c r="M35" s="15">
        <v>41974</v>
      </c>
      <c r="N35" s="5" t="s">
        <v>36</v>
      </c>
      <c r="O35" s="1" t="s">
        <v>37</v>
      </c>
    </row>
    <row r="36" spans="1:15" ht="89.25" customHeight="1">
      <c r="A36" s="1">
        <v>23</v>
      </c>
      <c r="B36" s="1" t="s">
        <v>64</v>
      </c>
      <c r="C36" s="1">
        <v>8040000</v>
      </c>
      <c r="D36" s="2" t="s">
        <v>75</v>
      </c>
      <c r="E36" s="1" t="s">
        <v>32</v>
      </c>
      <c r="F36" s="1">
        <v>876</v>
      </c>
      <c r="G36" s="1" t="s">
        <v>33</v>
      </c>
      <c r="H36" s="1">
        <v>1</v>
      </c>
      <c r="I36" s="1">
        <v>45000000</v>
      </c>
      <c r="J36" s="1" t="s">
        <v>35</v>
      </c>
      <c r="K36" s="20">
        <f>945000/1000</f>
        <v>945</v>
      </c>
      <c r="L36" s="15">
        <v>41671</v>
      </c>
      <c r="M36" s="15">
        <v>41974</v>
      </c>
      <c r="N36" s="5" t="s">
        <v>36</v>
      </c>
      <c r="O36" s="1" t="s">
        <v>37</v>
      </c>
    </row>
    <row r="37" spans="1:15" ht="114.75" customHeight="1">
      <c r="A37" s="1">
        <v>24</v>
      </c>
      <c r="B37" s="1" t="s">
        <v>64</v>
      </c>
      <c r="C37" s="1">
        <v>8040000</v>
      </c>
      <c r="D37" s="2" t="s">
        <v>76</v>
      </c>
      <c r="E37" s="1" t="s">
        <v>32</v>
      </c>
      <c r="F37" s="1">
        <v>876</v>
      </c>
      <c r="G37" s="1" t="s">
        <v>33</v>
      </c>
      <c r="H37" s="1">
        <v>1</v>
      </c>
      <c r="I37" s="1">
        <v>45000000</v>
      </c>
      <c r="J37" s="1" t="s">
        <v>35</v>
      </c>
      <c r="K37" s="20">
        <f>643800/1000</f>
        <v>643.8</v>
      </c>
      <c r="L37" s="15">
        <v>41671</v>
      </c>
      <c r="M37" s="15">
        <v>41974</v>
      </c>
      <c r="N37" s="5" t="s">
        <v>36</v>
      </c>
      <c r="O37" s="1" t="s">
        <v>37</v>
      </c>
    </row>
    <row r="38" spans="1:15" ht="114.75" customHeight="1">
      <c r="A38" s="1">
        <v>25</v>
      </c>
      <c r="B38" s="1" t="s">
        <v>64</v>
      </c>
      <c r="C38" s="1">
        <v>8040000</v>
      </c>
      <c r="D38" s="2" t="s">
        <v>77</v>
      </c>
      <c r="E38" s="1" t="s">
        <v>32</v>
      </c>
      <c r="F38" s="1">
        <v>876</v>
      </c>
      <c r="G38" s="1" t="s">
        <v>33</v>
      </c>
      <c r="H38" s="1">
        <v>1</v>
      </c>
      <c r="I38" s="1">
        <v>45000000</v>
      </c>
      <c r="J38" s="1" t="s">
        <v>35</v>
      </c>
      <c r="K38" s="20">
        <v>18910.8</v>
      </c>
      <c r="L38" s="15">
        <v>41640</v>
      </c>
      <c r="M38" s="15">
        <v>41974</v>
      </c>
      <c r="N38" s="5" t="s">
        <v>36</v>
      </c>
      <c r="O38" s="1" t="s">
        <v>37</v>
      </c>
    </row>
    <row r="39" spans="1:15" ht="178.5" customHeight="1">
      <c r="A39" s="1">
        <v>26</v>
      </c>
      <c r="B39" s="1" t="s">
        <v>64</v>
      </c>
      <c r="C39" s="1">
        <v>8040000</v>
      </c>
      <c r="D39" s="2" t="s">
        <v>78</v>
      </c>
      <c r="E39" s="1" t="s">
        <v>32</v>
      </c>
      <c r="F39" s="1">
        <v>876</v>
      </c>
      <c r="G39" s="1" t="s">
        <v>33</v>
      </c>
      <c r="H39" s="1">
        <v>1</v>
      </c>
      <c r="I39" s="1">
        <v>45000000</v>
      </c>
      <c r="J39" s="1" t="s">
        <v>35</v>
      </c>
      <c r="K39" s="20">
        <f>5142060/1000</f>
        <v>5142.06</v>
      </c>
      <c r="L39" s="15">
        <v>41671</v>
      </c>
      <c r="M39" s="15">
        <v>41974</v>
      </c>
      <c r="N39" s="5" t="s">
        <v>36</v>
      </c>
      <c r="O39" s="1" t="s">
        <v>37</v>
      </c>
    </row>
    <row r="40" spans="1:15" ht="127.5" customHeight="1">
      <c r="A40" s="1">
        <v>27</v>
      </c>
      <c r="B40" s="1" t="s">
        <v>64</v>
      </c>
      <c r="C40" s="1">
        <v>8040000</v>
      </c>
      <c r="D40" s="2" t="s">
        <v>79</v>
      </c>
      <c r="E40" s="1" t="s">
        <v>32</v>
      </c>
      <c r="F40" s="1">
        <v>876</v>
      </c>
      <c r="G40" s="1" t="s">
        <v>33</v>
      </c>
      <c r="H40" s="1">
        <v>1</v>
      </c>
      <c r="I40" s="1">
        <v>45000000</v>
      </c>
      <c r="J40" s="1" t="s">
        <v>35</v>
      </c>
      <c r="K40" s="20">
        <v>8243.12</v>
      </c>
      <c r="L40" s="15">
        <v>41640</v>
      </c>
      <c r="M40" s="15">
        <v>41974</v>
      </c>
      <c r="N40" s="5" t="s">
        <v>36</v>
      </c>
      <c r="O40" s="1" t="s">
        <v>37</v>
      </c>
    </row>
    <row r="41" spans="1:15" ht="63.75" customHeight="1">
      <c r="A41" s="1">
        <v>28</v>
      </c>
      <c r="B41" s="1" t="s">
        <v>64</v>
      </c>
      <c r="C41" s="1">
        <v>8040000</v>
      </c>
      <c r="D41" s="2" t="s">
        <v>80</v>
      </c>
      <c r="E41" s="1" t="s">
        <v>32</v>
      </c>
      <c r="F41" s="1">
        <v>876</v>
      </c>
      <c r="G41" s="1" t="s">
        <v>33</v>
      </c>
      <c r="H41" s="1">
        <v>1</v>
      </c>
      <c r="I41" s="1">
        <v>45000000</v>
      </c>
      <c r="J41" s="1" t="s">
        <v>35</v>
      </c>
      <c r="K41" s="20">
        <v>6427.44</v>
      </c>
      <c r="L41" s="15">
        <v>41640</v>
      </c>
      <c r="M41" s="15">
        <v>41974</v>
      </c>
      <c r="N41" s="5" t="s">
        <v>36</v>
      </c>
      <c r="O41" s="1" t="s">
        <v>37</v>
      </c>
    </row>
    <row r="42" spans="1:15" ht="76.5" customHeight="1">
      <c r="A42" s="1">
        <v>29</v>
      </c>
      <c r="B42" s="1" t="s">
        <v>64</v>
      </c>
      <c r="C42" s="1">
        <v>8040000</v>
      </c>
      <c r="D42" s="2" t="s">
        <v>81</v>
      </c>
      <c r="E42" s="1" t="s">
        <v>32</v>
      </c>
      <c r="F42" s="1">
        <v>876</v>
      </c>
      <c r="G42" s="1" t="s">
        <v>33</v>
      </c>
      <c r="H42" s="1">
        <v>1</v>
      </c>
      <c r="I42" s="1">
        <v>45000000</v>
      </c>
      <c r="J42" s="1" t="s">
        <v>35</v>
      </c>
      <c r="K42" s="20">
        <f>2244000/1000</f>
        <v>2244</v>
      </c>
      <c r="L42" s="15">
        <v>41640</v>
      </c>
      <c r="M42" s="15">
        <v>41974</v>
      </c>
      <c r="N42" s="5" t="s">
        <v>36</v>
      </c>
      <c r="O42" s="1" t="s">
        <v>37</v>
      </c>
    </row>
    <row r="43" spans="1:15" ht="114.75" customHeight="1">
      <c r="A43" s="1">
        <v>30</v>
      </c>
      <c r="B43" s="1" t="s">
        <v>82</v>
      </c>
      <c r="C43" s="12">
        <v>8519000</v>
      </c>
      <c r="D43" s="2" t="s">
        <v>1024</v>
      </c>
      <c r="E43" s="1" t="s">
        <v>32</v>
      </c>
      <c r="F43" s="1">
        <v>792</v>
      </c>
      <c r="G43" s="1" t="s">
        <v>83</v>
      </c>
      <c r="H43" s="1" t="s">
        <v>84</v>
      </c>
      <c r="I43" s="1">
        <v>45000000</v>
      </c>
      <c r="J43" s="1" t="s">
        <v>35</v>
      </c>
      <c r="K43" s="20">
        <v>29580.3</v>
      </c>
      <c r="L43" s="15">
        <v>41671</v>
      </c>
      <c r="M43" s="15">
        <v>42401</v>
      </c>
      <c r="N43" s="5" t="s">
        <v>36</v>
      </c>
      <c r="O43" s="1" t="s">
        <v>37</v>
      </c>
    </row>
    <row r="44" spans="1:15" ht="51" customHeight="1">
      <c r="A44" s="1">
        <v>31</v>
      </c>
      <c r="B44" s="1" t="s">
        <v>85</v>
      </c>
      <c r="C44" s="1">
        <v>9300000</v>
      </c>
      <c r="D44" s="2" t="s">
        <v>86</v>
      </c>
      <c r="E44" s="1" t="s">
        <v>32</v>
      </c>
      <c r="F44" s="1">
        <v>113</v>
      </c>
      <c r="G44" s="1" t="s">
        <v>87</v>
      </c>
      <c r="H44" s="1" t="s">
        <v>62</v>
      </c>
      <c r="I44" s="1">
        <v>45000000</v>
      </c>
      <c r="J44" s="1" t="s">
        <v>35</v>
      </c>
      <c r="K44" s="20" t="str">
        <f>TEXT(0,"8351,36")</f>
        <v>8351,36</v>
      </c>
      <c r="L44" s="15">
        <v>41640</v>
      </c>
      <c r="M44" s="15">
        <v>41974</v>
      </c>
      <c r="N44" s="5" t="s">
        <v>36</v>
      </c>
      <c r="O44" s="1" t="s">
        <v>63</v>
      </c>
    </row>
    <row r="45" spans="1:15" ht="76.5" customHeight="1">
      <c r="A45" s="1">
        <v>32</v>
      </c>
      <c r="B45" s="1" t="s">
        <v>88</v>
      </c>
      <c r="C45" s="6" t="s">
        <v>89</v>
      </c>
      <c r="D45" s="2" t="s">
        <v>90</v>
      </c>
      <c r="E45" s="1" t="s">
        <v>32</v>
      </c>
      <c r="F45" s="1">
        <v>796</v>
      </c>
      <c r="G45" s="70" t="s">
        <v>46</v>
      </c>
      <c r="H45" s="6" t="s">
        <v>91</v>
      </c>
      <c r="I45" s="5">
        <v>45000000</v>
      </c>
      <c r="J45" s="26" t="s">
        <v>35</v>
      </c>
      <c r="K45" s="20" t="str">
        <f>TEXT(0,"6 112,52")</f>
        <v>6112,52</v>
      </c>
      <c r="L45" s="15">
        <v>41671</v>
      </c>
      <c r="M45" s="15">
        <v>41974</v>
      </c>
      <c r="N45" s="5" t="s">
        <v>36</v>
      </c>
      <c r="O45" s="1" t="s">
        <v>37</v>
      </c>
    </row>
    <row r="46" spans="1:15" ht="63.75" customHeight="1">
      <c r="A46" s="1">
        <v>33</v>
      </c>
      <c r="B46" s="1" t="s">
        <v>92</v>
      </c>
      <c r="C46" s="12" t="s">
        <v>93</v>
      </c>
      <c r="D46" s="2" t="s">
        <v>94</v>
      </c>
      <c r="E46" s="1" t="s">
        <v>32</v>
      </c>
      <c r="F46" s="1">
        <v>796</v>
      </c>
      <c r="G46" s="1" t="s">
        <v>46</v>
      </c>
      <c r="H46" s="26" t="s">
        <v>34</v>
      </c>
      <c r="I46" s="1">
        <v>45000000</v>
      </c>
      <c r="J46" s="1" t="s">
        <v>35</v>
      </c>
      <c r="K46" s="20">
        <v>2491</v>
      </c>
      <c r="L46" s="15">
        <v>41579</v>
      </c>
      <c r="M46" s="15">
        <v>41974</v>
      </c>
      <c r="N46" s="5" t="s">
        <v>36</v>
      </c>
      <c r="O46" s="1" t="s">
        <v>37</v>
      </c>
    </row>
    <row r="47" spans="1:15" ht="63.75" customHeight="1">
      <c r="A47" s="1">
        <v>34</v>
      </c>
      <c r="B47" s="1" t="s">
        <v>92</v>
      </c>
      <c r="C47" s="12" t="s">
        <v>93</v>
      </c>
      <c r="D47" s="2" t="s">
        <v>95</v>
      </c>
      <c r="E47" s="1" t="s">
        <v>32</v>
      </c>
      <c r="F47" s="1">
        <v>796</v>
      </c>
      <c r="G47" s="1" t="s">
        <v>46</v>
      </c>
      <c r="H47" s="26" t="s">
        <v>34</v>
      </c>
      <c r="I47" s="1">
        <v>45000000</v>
      </c>
      <c r="J47" s="1" t="s">
        <v>35</v>
      </c>
      <c r="K47" s="20">
        <v>8525</v>
      </c>
      <c r="L47" s="15">
        <v>41579</v>
      </c>
      <c r="M47" s="15">
        <v>41974</v>
      </c>
      <c r="N47" s="5" t="s">
        <v>36</v>
      </c>
      <c r="O47" s="1" t="s">
        <v>37</v>
      </c>
    </row>
    <row r="48" spans="1:15" ht="76.5" customHeight="1">
      <c r="A48" s="1">
        <v>35</v>
      </c>
      <c r="B48" s="1" t="s">
        <v>96</v>
      </c>
      <c r="C48" s="1">
        <v>6611030</v>
      </c>
      <c r="D48" s="71" t="s">
        <v>97</v>
      </c>
      <c r="E48" s="1" t="s">
        <v>32</v>
      </c>
      <c r="F48" s="1">
        <v>793</v>
      </c>
      <c r="G48" s="1" t="s">
        <v>98</v>
      </c>
      <c r="H48" s="1" t="s">
        <v>99</v>
      </c>
      <c r="I48" s="1">
        <v>45000000</v>
      </c>
      <c r="J48" s="1" t="s">
        <v>35</v>
      </c>
      <c r="K48" s="72" t="s">
        <v>100</v>
      </c>
      <c r="L48" s="15">
        <v>41640</v>
      </c>
      <c r="M48" s="15">
        <v>43100</v>
      </c>
      <c r="N48" s="5" t="s">
        <v>36</v>
      </c>
      <c r="O48" s="1" t="s">
        <v>37</v>
      </c>
    </row>
    <row r="49" spans="1:15" ht="76.5" customHeight="1">
      <c r="A49" s="1">
        <v>37</v>
      </c>
      <c r="B49" s="1" t="s">
        <v>101</v>
      </c>
      <c r="C49" s="1">
        <v>122101</v>
      </c>
      <c r="D49" s="2" t="s">
        <v>102</v>
      </c>
      <c r="E49" s="1" t="s">
        <v>32</v>
      </c>
      <c r="F49" s="1">
        <v>796</v>
      </c>
      <c r="G49" s="1" t="s">
        <v>46</v>
      </c>
      <c r="H49" s="1" t="s">
        <v>62</v>
      </c>
      <c r="I49" s="1">
        <v>45000000</v>
      </c>
      <c r="J49" s="1" t="s">
        <v>35</v>
      </c>
      <c r="K49" s="20">
        <v>3909.8</v>
      </c>
      <c r="L49" s="15">
        <v>41640</v>
      </c>
      <c r="M49" s="15">
        <v>41974</v>
      </c>
      <c r="N49" s="5" t="s">
        <v>36</v>
      </c>
      <c r="O49" s="1" t="s">
        <v>37</v>
      </c>
    </row>
    <row r="50" spans="1:15" ht="159.75" customHeight="1">
      <c r="A50" s="1">
        <v>38</v>
      </c>
      <c r="B50" s="1" t="s">
        <v>103</v>
      </c>
      <c r="C50" s="1">
        <v>1422010</v>
      </c>
      <c r="D50" s="2" t="s">
        <v>104</v>
      </c>
      <c r="E50" s="1" t="s">
        <v>32</v>
      </c>
      <c r="F50" s="1">
        <v>796</v>
      </c>
      <c r="G50" s="1" t="s">
        <v>46</v>
      </c>
      <c r="H50" s="1" t="s">
        <v>62</v>
      </c>
      <c r="I50" s="1">
        <v>45000000</v>
      </c>
      <c r="J50" s="1" t="s">
        <v>35</v>
      </c>
      <c r="K50" s="20">
        <f>8592495.12/1000</f>
        <v>8592.49512</v>
      </c>
      <c r="L50" s="15">
        <v>41699</v>
      </c>
      <c r="M50" s="15">
        <v>41974</v>
      </c>
      <c r="N50" s="5" t="s">
        <v>36</v>
      </c>
      <c r="O50" s="1" t="s">
        <v>63</v>
      </c>
    </row>
    <row r="51" spans="1:15" ht="159.75" customHeight="1">
      <c r="A51" s="1">
        <v>39</v>
      </c>
      <c r="B51" s="1" t="s">
        <v>41</v>
      </c>
      <c r="C51" s="1">
        <v>4530225</v>
      </c>
      <c r="D51" s="2" t="s">
        <v>105</v>
      </c>
      <c r="E51" s="1" t="s">
        <v>43</v>
      </c>
      <c r="F51" s="1">
        <v>796</v>
      </c>
      <c r="G51" s="1" t="s">
        <v>46</v>
      </c>
      <c r="H51" s="1">
        <v>274</v>
      </c>
      <c r="I51" s="1">
        <v>45000000</v>
      </c>
      <c r="J51" s="1" t="s">
        <v>35</v>
      </c>
      <c r="K51" s="27">
        <v>10310.112</v>
      </c>
      <c r="L51" s="15">
        <v>41730</v>
      </c>
      <c r="M51" s="15">
        <v>41974</v>
      </c>
      <c r="N51" s="5" t="s">
        <v>36</v>
      </c>
      <c r="O51" s="1" t="s">
        <v>63</v>
      </c>
    </row>
    <row r="52" spans="1:201" s="73" customFormat="1" ht="146.25" customHeight="1">
      <c r="A52" s="1">
        <v>40</v>
      </c>
      <c r="B52" s="11" t="s">
        <v>107</v>
      </c>
      <c r="C52" s="11">
        <v>4521000</v>
      </c>
      <c r="D52" s="17" t="s">
        <v>108</v>
      </c>
      <c r="E52" s="11" t="s">
        <v>43</v>
      </c>
      <c r="F52" s="11">
        <v>796</v>
      </c>
      <c r="G52" s="11" t="s">
        <v>46</v>
      </c>
      <c r="H52" s="11">
        <v>226</v>
      </c>
      <c r="I52" s="11">
        <v>45000000</v>
      </c>
      <c r="J52" s="11" t="s">
        <v>35</v>
      </c>
      <c r="K52" s="14">
        <v>48834.8</v>
      </c>
      <c r="L52" s="15">
        <v>41699</v>
      </c>
      <c r="M52" s="15">
        <v>41974</v>
      </c>
      <c r="N52" s="5" t="s">
        <v>36</v>
      </c>
      <c r="O52" s="1" t="s">
        <v>63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</row>
    <row r="53" spans="1:15" ht="63.75" customHeight="1">
      <c r="A53" s="1">
        <v>41</v>
      </c>
      <c r="B53" s="11" t="s">
        <v>47</v>
      </c>
      <c r="C53" s="11">
        <v>7492089</v>
      </c>
      <c r="D53" s="13" t="s">
        <v>109</v>
      </c>
      <c r="E53" s="11" t="s">
        <v>43</v>
      </c>
      <c r="F53" s="11">
        <v>796</v>
      </c>
      <c r="G53" s="11" t="s">
        <v>46</v>
      </c>
      <c r="H53" s="11">
        <v>68</v>
      </c>
      <c r="I53" s="11">
        <v>45000000</v>
      </c>
      <c r="J53" s="11" t="s">
        <v>35</v>
      </c>
      <c r="K53" s="14">
        <v>13074.579000000002</v>
      </c>
      <c r="L53" s="15">
        <v>41671</v>
      </c>
      <c r="M53" s="15">
        <v>41974</v>
      </c>
      <c r="N53" s="5" t="s">
        <v>36</v>
      </c>
      <c r="O53" s="1" t="s">
        <v>37</v>
      </c>
    </row>
    <row r="54" spans="1:15" ht="102" customHeight="1">
      <c r="A54" s="1">
        <v>42</v>
      </c>
      <c r="B54" s="11" t="s">
        <v>112</v>
      </c>
      <c r="C54" s="10" t="s">
        <v>113</v>
      </c>
      <c r="D54" s="13" t="s">
        <v>114</v>
      </c>
      <c r="E54" s="11" t="s">
        <v>43</v>
      </c>
      <c r="F54" s="11">
        <v>796</v>
      </c>
      <c r="G54" s="11" t="s">
        <v>46</v>
      </c>
      <c r="H54" s="11">
        <v>365</v>
      </c>
      <c r="I54" s="11">
        <v>45000000</v>
      </c>
      <c r="J54" s="11" t="s">
        <v>35</v>
      </c>
      <c r="K54" s="20" t="str">
        <f>TEXT(0,"12 904,12")</f>
        <v>12904,12</v>
      </c>
      <c r="L54" s="15">
        <v>41730</v>
      </c>
      <c r="M54" s="15">
        <v>41974</v>
      </c>
      <c r="N54" s="5" t="s">
        <v>36</v>
      </c>
      <c r="O54" s="1" t="s">
        <v>63</v>
      </c>
    </row>
    <row r="55" spans="1:15" ht="65.25" customHeight="1">
      <c r="A55" s="1">
        <v>43</v>
      </c>
      <c r="B55" s="11" t="s">
        <v>115</v>
      </c>
      <c r="C55" s="11">
        <v>2944160</v>
      </c>
      <c r="D55" s="13" t="s">
        <v>116</v>
      </c>
      <c r="E55" s="11" t="s">
        <v>43</v>
      </c>
      <c r="F55" s="11">
        <v>796</v>
      </c>
      <c r="G55" s="11" t="s">
        <v>46</v>
      </c>
      <c r="H55" s="11">
        <v>3</v>
      </c>
      <c r="I55" s="11">
        <v>45000000</v>
      </c>
      <c r="J55" s="11" t="s">
        <v>35</v>
      </c>
      <c r="K55" s="14" t="str">
        <f>TEXT(0,"3 655,94")</f>
        <v>3655,94</v>
      </c>
      <c r="L55" s="15">
        <v>41730</v>
      </c>
      <c r="M55" s="15">
        <v>41974</v>
      </c>
      <c r="N55" s="5" t="s">
        <v>36</v>
      </c>
      <c r="O55" s="1" t="s">
        <v>63</v>
      </c>
    </row>
    <row r="56" spans="1:15" ht="51" customHeight="1">
      <c r="A56" s="1">
        <v>44</v>
      </c>
      <c r="B56" s="11" t="s">
        <v>115</v>
      </c>
      <c r="C56" s="10" t="s">
        <v>48</v>
      </c>
      <c r="D56" s="13" t="s">
        <v>117</v>
      </c>
      <c r="E56" s="11" t="s">
        <v>43</v>
      </c>
      <c r="F56" s="11">
        <v>796</v>
      </c>
      <c r="G56" s="11" t="s">
        <v>46</v>
      </c>
      <c r="H56" s="11">
        <v>49</v>
      </c>
      <c r="I56" s="11">
        <v>45000000</v>
      </c>
      <c r="J56" s="11" t="s">
        <v>35</v>
      </c>
      <c r="K56" s="14">
        <v>7802.151208000002</v>
      </c>
      <c r="L56" s="15">
        <v>41671</v>
      </c>
      <c r="M56" s="15">
        <v>41974</v>
      </c>
      <c r="N56" s="5" t="s">
        <v>36</v>
      </c>
      <c r="O56" s="1" t="s">
        <v>63</v>
      </c>
    </row>
    <row r="57" spans="1:15" ht="89.25" customHeight="1">
      <c r="A57" s="1">
        <v>45</v>
      </c>
      <c r="B57" s="11" t="s">
        <v>118</v>
      </c>
      <c r="C57" s="10" t="s">
        <v>119</v>
      </c>
      <c r="D57" s="13" t="s">
        <v>120</v>
      </c>
      <c r="E57" s="11" t="s">
        <v>43</v>
      </c>
      <c r="F57" s="11">
        <v>796</v>
      </c>
      <c r="G57" s="11" t="s">
        <v>46</v>
      </c>
      <c r="H57" s="11" t="s">
        <v>62</v>
      </c>
      <c r="I57" s="11">
        <v>45000000</v>
      </c>
      <c r="J57" s="11" t="s">
        <v>35</v>
      </c>
      <c r="K57" s="14">
        <v>19617.265</v>
      </c>
      <c r="L57" s="15">
        <v>41821</v>
      </c>
      <c r="M57" s="15">
        <v>41974</v>
      </c>
      <c r="N57" s="5" t="s">
        <v>36</v>
      </c>
      <c r="O57" s="1" t="s">
        <v>63</v>
      </c>
    </row>
    <row r="58" spans="1:15" ht="73.5" customHeight="1">
      <c r="A58" s="1">
        <v>46</v>
      </c>
      <c r="B58" s="11" t="s">
        <v>115</v>
      </c>
      <c r="C58" s="10" t="s">
        <v>48</v>
      </c>
      <c r="D58" s="13" t="s">
        <v>121</v>
      </c>
      <c r="E58" s="11" t="s">
        <v>43</v>
      </c>
      <c r="F58" s="11">
        <v>796</v>
      </c>
      <c r="G58" s="11" t="s">
        <v>46</v>
      </c>
      <c r="H58" s="11">
        <v>181</v>
      </c>
      <c r="I58" s="11">
        <v>45000000</v>
      </c>
      <c r="J58" s="11" t="s">
        <v>35</v>
      </c>
      <c r="K58" s="14">
        <v>5076.38</v>
      </c>
      <c r="L58" s="15">
        <v>41730</v>
      </c>
      <c r="M58" s="15">
        <v>41974</v>
      </c>
      <c r="N58" s="5" t="s">
        <v>36</v>
      </c>
      <c r="O58" s="1" t="s">
        <v>63</v>
      </c>
    </row>
    <row r="59" spans="1:15" ht="73.5" customHeight="1">
      <c r="A59" s="1">
        <v>47</v>
      </c>
      <c r="B59" s="11" t="s">
        <v>115</v>
      </c>
      <c r="C59" s="10" t="s">
        <v>48</v>
      </c>
      <c r="D59" s="13" t="s">
        <v>122</v>
      </c>
      <c r="E59" s="11" t="s">
        <v>43</v>
      </c>
      <c r="F59" s="11">
        <v>796</v>
      </c>
      <c r="G59" s="11" t="s">
        <v>46</v>
      </c>
      <c r="H59" s="11">
        <v>63</v>
      </c>
      <c r="I59" s="11">
        <v>45000000</v>
      </c>
      <c r="J59" s="11" t="s">
        <v>35</v>
      </c>
      <c r="K59" s="14">
        <v>6510.34</v>
      </c>
      <c r="L59" s="15">
        <v>41671</v>
      </c>
      <c r="M59" s="15">
        <v>41974</v>
      </c>
      <c r="N59" s="5" t="s">
        <v>36</v>
      </c>
      <c r="O59" s="1" t="s">
        <v>37</v>
      </c>
    </row>
    <row r="60" spans="1:15" ht="76.5" customHeight="1">
      <c r="A60" s="1">
        <v>48</v>
      </c>
      <c r="B60" s="11" t="s">
        <v>123</v>
      </c>
      <c r="C60" s="10" t="s">
        <v>48</v>
      </c>
      <c r="D60" s="13" t="s">
        <v>124</v>
      </c>
      <c r="E60" s="11" t="s">
        <v>43</v>
      </c>
      <c r="F60" s="11">
        <v>796</v>
      </c>
      <c r="G60" s="11" t="s">
        <v>46</v>
      </c>
      <c r="H60" s="11">
        <v>290</v>
      </c>
      <c r="I60" s="11">
        <v>45000000</v>
      </c>
      <c r="J60" s="11" t="s">
        <v>35</v>
      </c>
      <c r="K60" s="14">
        <v>2667.5</v>
      </c>
      <c r="L60" s="15">
        <v>41671</v>
      </c>
      <c r="M60" s="15">
        <v>41974</v>
      </c>
      <c r="N60" s="5" t="s">
        <v>36</v>
      </c>
      <c r="O60" s="1" t="s">
        <v>37</v>
      </c>
    </row>
    <row r="61" spans="1:15" ht="76.5" customHeight="1">
      <c r="A61" s="1">
        <v>49</v>
      </c>
      <c r="B61" s="11" t="s">
        <v>47</v>
      </c>
      <c r="C61" s="10" t="s">
        <v>125</v>
      </c>
      <c r="D61" s="13" t="s">
        <v>126</v>
      </c>
      <c r="E61" s="11" t="s">
        <v>43</v>
      </c>
      <c r="F61" s="11">
        <v>796</v>
      </c>
      <c r="G61" s="11" t="s">
        <v>46</v>
      </c>
      <c r="H61" s="11">
        <v>24</v>
      </c>
      <c r="I61" s="11">
        <v>45000000</v>
      </c>
      <c r="J61" s="11" t="s">
        <v>35</v>
      </c>
      <c r="K61" s="14">
        <v>10528.821</v>
      </c>
      <c r="L61" s="15">
        <v>41730</v>
      </c>
      <c r="M61" s="15">
        <v>41974</v>
      </c>
      <c r="N61" s="5" t="s">
        <v>36</v>
      </c>
      <c r="O61" s="1" t="s">
        <v>63</v>
      </c>
    </row>
    <row r="62" spans="1:15" ht="38.25" customHeight="1">
      <c r="A62" s="1">
        <v>50</v>
      </c>
      <c r="B62" s="11" t="s">
        <v>115</v>
      </c>
      <c r="C62" s="10" t="s">
        <v>48</v>
      </c>
      <c r="D62" s="13" t="s">
        <v>127</v>
      </c>
      <c r="E62" s="11" t="s">
        <v>43</v>
      </c>
      <c r="F62" s="11">
        <v>796</v>
      </c>
      <c r="G62" s="11" t="s">
        <v>46</v>
      </c>
      <c r="H62" s="11">
        <v>66</v>
      </c>
      <c r="I62" s="11">
        <v>45000000</v>
      </c>
      <c r="J62" s="11" t="s">
        <v>35</v>
      </c>
      <c r="K62" s="14">
        <v>9350</v>
      </c>
      <c r="L62" s="15">
        <v>41730</v>
      </c>
      <c r="M62" s="15">
        <v>41974</v>
      </c>
      <c r="N62" s="5" t="s">
        <v>36</v>
      </c>
      <c r="O62" s="1" t="s">
        <v>63</v>
      </c>
    </row>
    <row r="63" spans="1:15" ht="90.75" customHeight="1">
      <c r="A63" s="1">
        <v>51</v>
      </c>
      <c r="B63" s="11" t="s">
        <v>41</v>
      </c>
      <c r="C63" s="11">
        <v>3313040</v>
      </c>
      <c r="D63" s="13" t="s">
        <v>128</v>
      </c>
      <c r="E63" s="11" t="s">
        <v>43</v>
      </c>
      <c r="F63" s="11">
        <v>796</v>
      </c>
      <c r="G63" s="11" t="s">
        <v>46</v>
      </c>
      <c r="H63" s="11">
        <v>4861</v>
      </c>
      <c r="I63" s="11">
        <v>45000000</v>
      </c>
      <c r="J63" s="11" t="s">
        <v>35</v>
      </c>
      <c r="K63" s="14">
        <v>107884.34096</v>
      </c>
      <c r="L63" s="15">
        <v>41824</v>
      </c>
      <c r="M63" s="15">
        <v>41974</v>
      </c>
      <c r="N63" s="5" t="s">
        <v>36</v>
      </c>
      <c r="O63" s="1" t="s">
        <v>63</v>
      </c>
    </row>
    <row r="64" spans="1:15" ht="63.75" customHeight="1">
      <c r="A64" s="1">
        <v>52</v>
      </c>
      <c r="B64" s="11" t="s">
        <v>47</v>
      </c>
      <c r="C64" s="10" t="s">
        <v>113</v>
      </c>
      <c r="D64" s="13" t="s">
        <v>130</v>
      </c>
      <c r="E64" s="11" t="s">
        <v>43</v>
      </c>
      <c r="F64" s="11">
        <v>796</v>
      </c>
      <c r="G64" s="11" t="s">
        <v>46</v>
      </c>
      <c r="H64" s="11">
        <v>1030</v>
      </c>
      <c r="I64" s="11">
        <v>45000000</v>
      </c>
      <c r="J64" s="11" t="s">
        <v>35</v>
      </c>
      <c r="K64" s="14">
        <v>56429.89575439999</v>
      </c>
      <c r="L64" s="15">
        <v>41671</v>
      </c>
      <c r="M64" s="15">
        <v>41974</v>
      </c>
      <c r="N64" s="5" t="s">
        <v>36</v>
      </c>
      <c r="O64" s="1" t="s">
        <v>37</v>
      </c>
    </row>
    <row r="65" spans="1:15" ht="63.75" customHeight="1">
      <c r="A65" s="1">
        <v>53</v>
      </c>
      <c r="B65" s="11" t="s">
        <v>115</v>
      </c>
      <c r="C65" s="10" t="s">
        <v>48</v>
      </c>
      <c r="D65" s="13" t="s">
        <v>131</v>
      </c>
      <c r="E65" s="11" t="s">
        <v>43</v>
      </c>
      <c r="F65" s="11">
        <v>796</v>
      </c>
      <c r="G65" s="11" t="s">
        <v>46</v>
      </c>
      <c r="H65" s="11">
        <v>18</v>
      </c>
      <c r="I65" s="11">
        <v>45000000</v>
      </c>
      <c r="J65" s="11" t="s">
        <v>35</v>
      </c>
      <c r="K65" s="14" t="str">
        <f>TEXT(0,5912.821)</f>
        <v>5912,821</v>
      </c>
      <c r="L65" s="15">
        <v>41671</v>
      </c>
      <c r="M65" s="15">
        <v>41974</v>
      </c>
      <c r="N65" s="5" t="s">
        <v>36</v>
      </c>
      <c r="O65" s="1" t="s">
        <v>37</v>
      </c>
    </row>
    <row r="66" spans="1:15" ht="38.25" customHeight="1">
      <c r="A66" s="1">
        <v>54</v>
      </c>
      <c r="B66" s="11" t="s">
        <v>132</v>
      </c>
      <c r="C66" s="11">
        <v>4030202</v>
      </c>
      <c r="D66" s="13" t="s">
        <v>133</v>
      </c>
      <c r="E66" s="11" t="s">
        <v>43</v>
      </c>
      <c r="F66" s="11">
        <v>796</v>
      </c>
      <c r="G66" s="11" t="s">
        <v>46</v>
      </c>
      <c r="H66" s="11">
        <v>750</v>
      </c>
      <c r="I66" s="11">
        <v>45000000</v>
      </c>
      <c r="J66" s="11" t="s">
        <v>35</v>
      </c>
      <c r="K66" s="14" t="str">
        <f>TEXT(0,"20 529,845 ")</f>
        <v>20529,845</v>
      </c>
      <c r="L66" s="15">
        <v>41671</v>
      </c>
      <c r="M66" s="15">
        <v>41974</v>
      </c>
      <c r="N66" s="5" t="s">
        <v>36</v>
      </c>
      <c r="O66" s="1" t="s">
        <v>37</v>
      </c>
    </row>
    <row r="67" spans="1:15" ht="72.75" customHeight="1">
      <c r="A67" s="1">
        <v>55</v>
      </c>
      <c r="B67" s="11" t="s">
        <v>47</v>
      </c>
      <c r="C67" s="10" t="s">
        <v>48</v>
      </c>
      <c r="D67" s="13" t="s">
        <v>134</v>
      </c>
      <c r="E67" s="11" t="s">
        <v>43</v>
      </c>
      <c r="F67" s="11">
        <v>796</v>
      </c>
      <c r="G67" s="11" t="s">
        <v>46</v>
      </c>
      <c r="H67" s="11">
        <v>1391</v>
      </c>
      <c r="I67" s="11">
        <v>45000000</v>
      </c>
      <c r="J67" s="11" t="s">
        <v>35</v>
      </c>
      <c r="K67" s="14">
        <v>18703.6324752</v>
      </c>
      <c r="L67" s="15">
        <v>41671</v>
      </c>
      <c r="M67" s="15">
        <v>41974</v>
      </c>
      <c r="N67" s="5" t="s">
        <v>36</v>
      </c>
      <c r="O67" s="1" t="s">
        <v>63</v>
      </c>
    </row>
    <row r="68" spans="1:15" ht="103.5" customHeight="1">
      <c r="A68" s="1">
        <v>56</v>
      </c>
      <c r="B68" s="11" t="s">
        <v>135</v>
      </c>
      <c r="C68" s="11">
        <v>2944160</v>
      </c>
      <c r="D68" s="13" t="s">
        <v>136</v>
      </c>
      <c r="E68" s="11" t="s">
        <v>43</v>
      </c>
      <c r="F68" s="11">
        <v>796</v>
      </c>
      <c r="G68" s="11" t="s">
        <v>46</v>
      </c>
      <c r="H68" s="11" t="s">
        <v>62</v>
      </c>
      <c r="I68" s="11">
        <v>45000000</v>
      </c>
      <c r="J68" s="11" t="s">
        <v>35</v>
      </c>
      <c r="K68" s="14">
        <v>2860.39224</v>
      </c>
      <c r="L68" s="15">
        <v>41821</v>
      </c>
      <c r="M68" s="15">
        <v>41974</v>
      </c>
      <c r="N68" s="5" t="s">
        <v>36</v>
      </c>
      <c r="O68" s="1" t="s">
        <v>63</v>
      </c>
    </row>
    <row r="69" spans="1:15" ht="127.5" customHeight="1">
      <c r="A69" s="1">
        <v>57</v>
      </c>
      <c r="B69" s="11" t="s">
        <v>47</v>
      </c>
      <c r="C69" s="10" t="s">
        <v>125</v>
      </c>
      <c r="D69" s="13" t="s">
        <v>137</v>
      </c>
      <c r="E69" s="11" t="s">
        <v>43</v>
      </c>
      <c r="F69" s="11">
        <v>796</v>
      </c>
      <c r="G69" s="11" t="s">
        <v>46</v>
      </c>
      <c r="H69" s="11">
        <v>86</v>
      </c>
      <c r="I69" s="11">
        <v>45000000</v>
      </c>
      <c r="J69" s="11" t="s">
        <v>35</v>
      </c>
      <c r="K69" s="14">
        <v>9314.664</v>
      </c>
      <c r="L69" s="15">
        <v>41671</v>
      </c>
      <c r="M69" s="15">
        <v>41974</v>
      </c>
      <c r="N69" s="5" t="s">
        <v>36</v>
      </c>
      <c r="O69" s="1" t="s">
        <v>63</v>
      </c>
    </row>
    <row r="70" spans="1:15" ht="111" customHeight="1">
      <c r="A70" s="1">
        <v>59</v>
      </c>
      <c r="B70" s="11" t="s">
        <v>50</v>
      </c>
      <c r="C70" s="10" t="s">
        <v>48</v>
      </c>
      <c r="D70" s="13" t="s">
        <v>138</v>
      </c>
      <c r="E70" s="11" t="s">
        <v>43</v>
      </c>
      <c r="F70" s="11">
        <v>796</v>
      </c>
      <c r="G70" s="11" t="s">
        <v>46</v>
      </c>
      <c r="H70" s="11">
        <v>4</v>
      </c>
      <c r="I70" s="11">
        <v>45000000</v>
      </c>
      <c r="J70" s="11" t="s">
        <v>35</v>
      </c>
      <c r="K70" s="14">
        <v>1549.0800000000002</v>
      </c>
      <c r="L70" s="15">
        <v>41821</v>
      </c>
      <c r="M70" s="15">
        <v>41974</v>
      </c>
      <c r="N70" s="5" t="s">
        <v>36</v>
      </c>
      <c r="O70" s="1" t="s">
        <v>63</v>
      </c>
    </row>
    <row r="71" spans="1:15" ht="73.5" customHeight="1">
      <c r="A71" s="1">
        <v>60</v>
      </c>
      <c r="B71" s="11" t="s">
        <v>139</v>
      </c>
      <c r="C71" s="11">
        <v>4030202</v>
      </c>
      <c r="D71" s="13" t="s">
        <v>140</v>
      </c>
      <c r="E71" s="11" t="s">
        <v>43</v>
      </c>
      <c r="F71" s="11">
        <v>796</v>
      </c>
      <c r="G71" s="11" t="s">
        <v>46</v>
      </c>
      <c r="H71" s="11">
        <v>18</v>
      </c>
      <c r="I71" s="11">
        <v>45000000</v>
      </c>
      <c r="J71" s="11" t="s">
        <v>35</v>
      </c>
      <c r="K71" s="14">
        <v>1260</v>
      </c>
      <c r="L71" s="15">
        <v>41699</v>
      </c>
      <c r="M71" s="15">
        <v>41852</v>
      </c>
      <c r="N71" s="5" t="s">
        <v>36</v>
      </c>
      <c r="O71" s="1" t="s">
        <v>63</v>
      </c>
    </row>
    <row r="72" spans="1:15" ht="63.75" customHeight="1">
      <c r="A72" s="1">
        <v>61</v>
      </c>
      <c r="B72" s="11" t="s">
        <v>141</v>
      </c>
      <c r="C72" s="11">
        <v>3313010</v>
      </c>
      <c r="D72" s="13" t="s">
        <v>142</v>
      </c>
      <c r="E72" s="11" t="s">
        <v>43</v>
      </c>
      <c r="F72" s="11">
        <v>796</v>
      </c>
      <c r="G72" s="11" t="s">
        <v>46</v>
      </c>
      <c r="H72" s="11">
        <v>88</v>
      </c>
      <c r="I72" s="11">
        <v>45000000</v>
      </c>
      <c r="J72" s="11" t="s">
        <v>35</v>
      </c>
      <c r="K72" s="14">
        <v>2837.712</v>
      </c>
      <c r="L72" s="15">
        <v>41730</v>
      </c>
      <c r="M72" s="15">
        <v>41974</v>
      </c>
      <c r="N72" s="5" t="s">
        <v>36</v>
      </c>
      <c r="O72" s="1" t="s">
        <v>63</v>
      </c>
    </row>
    <row r="73" spans="1:15" ht="63.75" customHeight="1">
      <c r="A73" s="1">
        <v>62</v>
      </c>
      <c r="B73" s="11" t="s">
        <v>115</v>
      </c>
      <c r="C73" s="10" t="s">
        <v>48</v>
      </c>
      <c r="D73" s="13" t="s">
        <v>143</v>
      </c>
      <c r="E73" s="11" t="s">
        <v>43</v>
      </c>
      <c r="F73" s="11">
        <v>796</v>
      </c>
      <c r="G73" s="11" t="s">
        <v>46</v>
      </c>
      <c r="H73" s="11">
        <v>73</v>
      </c>
      <c r="I73" s="11">
        <v>45000000</v>
      </c>
      <c r="J73" s="11" t="s">
        <v>35</v>
      </c>
      <c r="K73" s="20">
        <f>20520816.6/1000</f>
        <v>20520.816600000002</v>
      </c>
      <c r="L73" s="15">
        <v>41671</v>
      </c>
      <c r="M73" s="15">
        <v>41974</v>
      </c>
      <c r="N73" s="5" t="s">
        <v>36</v>
      </c>
      <c r="O73" s="1" t="s">
        <v>37</v>
      </c>
    </row>
    <row r="74" spans="1:15" ht="127.5" customHeight="1">
      <c r="A74" s="1">
        <v>63</v>
      </c>
      <c r="B74" s="11" t="s">
        <v>52</v>
      </c>
      <c r="C74" s="10" t="s">
        <v>144</v>
      </c>
      <c r="D74" s="13" t="s">
        <v>145</v>
      </c>
      <c r="E74" s="11" t="s">
        <v>43</v>
      </c>
      <c r="F74" s="11">
        <v>796</v>
      </c>
      <c r="G74" s="11" t="s">
        <v>46</v>
      </c>
      <c r="H74" s="11">
        <v>12</v>
      </c>
      <c r="I74" s="11">
        <v>45000000</v>
      </c>
      <c r="J74" s="11" t="s">
        <v>35</v>
      </c>
      <c r="K74" s="14">
        <v>16128.14258</v>
      </c>
      <c r="L74" s="15">
        <v>41671</v>
      </c>
      <c r="M74" s="15">
        <v>41974</v>
      </c>
      <c r="N74" s="5" t="s">
        <v>36</v>
      </c>
      <c r="O74" s="1" t="s">
        <v>37</v>
      </c>
    </row>
    <row r="75" spans="1:15" ht="79.5" customHeight="1">
      <c r="A75" s="1">
        <v>65</v>
      </c>
      <c r="B75" s="11" t="s">
        <v>52</v>
      </c>
      <c r="C75" s="11">
        <v>2911135</v>
      </c>
      <c r="D75" s="13" t="s">
        <v>146</v>
      </c>
      <c r="E75" s="11" t="s">
        <v>43</v>
      </c>
      <c r="F75" s="11">
        <v>796</v>
      </c>
      <c r="G75" s="11" t="s">
        <v>46</v>
      </c>
      <c r="H75" s="11">
        <v>4</v>
      </c>
      <c r="I75" s="11">
        <v>45000000</v>
      </c>
      <c r="J75" s="11" t="s">
        <v>35</v>
      </c>
      <c r="K75" s="14" t="str">
        <f>TEXT(0,"5868,773")</f>
        <v>5868,773</v>
      </c>
      <c r="L75" s="15">
        <v>41671</v>
      </c>
      <c r="M75" s="15">
        <v>41974</v>
      </c>
      <c r="N75" s="5" t="s">
        <v>36</v>
      </c>
      <c r="O75" s="1" t="s">
        <v>37</v>
      </c>
    </row>
    <row r="76" spans="1:15" ht="51" customHeight="1">
      <c r="A76" s="1">
        <v>66</v>
      </c>
      <c r="B76" s="11" t="s">
        <v>52</v>
      </c>
      <c r="C76" s="11" t="s">
        <v>147</v>
      </c>
      <c r="D76" s="13" t="s">
        <v>148</v>
      </c>
      <c r="E76" s="11" t="s">
        <v>43</v>
      </c>
      <c r="F76" s="11">
        <v>796</v>
      </c>
      <c r="G76" s="11" t="s">
        <v>46</v>
      </c>
      <c r="H76" s="11">
        <v>5</v>
      </c>
      <c r="I76" s="11">
        <v>45000000</v>
      </c>
      <c r="J76" s="11" t="s">
        <v>35</v>
      </c>
      <c r="K76" s="14">
        <v>10590.36232</v>
      </c>
      <c r="L76" s="15">
        <v>41671</v>
      </c>
      <c r="M76" s="15">
        <v>41974</v>
      </c>
      <c r="N76" s="5" t="s">
        <v>36</v>
      </c>
      <c r="O76" s="1" t="s">
        <v>37</v>
      </c>
    </row>
    <row r="77" spans="1:15" ht="90.75" customHeight="1">
      <c r="A77" s="1">
        <v>67</v>
      </c>
      <c r="B77" s="11" t="s">
        <v>149</v>
      </c>
      <c r="C77" s="10" t="s">
        <v>150</v>
      </c>
      <c r="D77" s="13" t="s">
        <v>151</v>
      </c>
      <c r="E77" s="11" t="s">
        <v>43</v>
      </c>
      <c r="F77" s="11">
        <v>796</v>
      </c>
      <c r="G77" s="11" t="s">
        <v>46</v>
      </c>
      <c r="H77" s="11">
        <v>6</v>
      </c>
      <c r="I77" s="11">
        <v>45000000</v>
      </c>
      <c r="J77" s="11" t="s">
        <v>35</v>
      </c>
      <c r="K77" s="19" t="str">
        <f>TEXT(0,"550,00")</f>
        <v>550,00</v>
      </c>
      <c r="L77" s="15">
        <v>41730</v>
      </c>
      <c r="M77" s="15">
        <v>41974</v>
      </c>
      <c r="N77" s="5" t="s">
        <v>36</v>
      </c>
      <c r="O77" s="1" t="s">
        <v>63</v>
      </c>
    </row>
    <row r="78" spans="1:15" ht="51" customHeight="1">
      <c r="A78" s="1">
        <v>68</v>
      </c>
      <c r="B78" s="11" t="s">
        <v>50</v>
      </c>
      <c r="C78" s="10" t="s">
        <v>144</v>
      </c>
      <c r="D78" s="13" t="s">
        <v>152</v>
      </c>
      <c r="E78" s="11" t="s">
        <v>43</v>
      </c>
      <c r="F78" s="11">
        <v>796</v>
      </c>
      <c r="G78" s="11" t="s">
        <v>46</v>
      </c>
      <c r="H78" s="11">
        <v>216</v>
      </c>
      <c r="I78" s="11">
        <v>45000000</v>
      </c>
      <c r="J78" s="11" t="s">
        <v>35</v>
      </c>
      <c r="K78" s="14">
        <v>24970.480000000003</v>
      </c>
      <c r="L78" s="15">
        <v>41671</v>
      </c>
      <c r="M78" s="15">
        <v>41974</v>
      </c>
      <c r="N78" s="5" t="s">
        <v>36</v>
      </c>
      <c r="O78" s="1" t="s">
        <v>37</v>
      </c>
    </row>
    <row r="79" spans="1:15" ht="38.25" customHeight="1">
      <c r="A79" s="1">
        <v>69</v>
      </c>
      <c r="B79" s="11" t="s">
        <v>41</v>
      </c>
      <c r="C79" s="11">
        <v>4030202</v>
      </c>
      <c r="D79" s="13" t="s">
        <v>153</v>
      </c>
      <c r="E79" s="11" t="s">
        <v>43</v>
      </c>
      <c r="F79" s="11">
        <v>796</v>
      </c>
      <c r="G79" s="11" t="s">
        <v>46</v>
      </c>
      <c r="H79" s="74">
        <v>45</v>
      </c>
      <c r="I79" s="11">
        <v>45000000</v>
      </c>
      <c r="J79" s="11" t="s">
        <v>35</v>
      </c>
      <c r="K79" s="18">
        <f>39998930/1000</f>
        <v>39998.93</v>
      </c>
      <c r="L79" s="15">
        <v>41699</v>
      </c>
      <c r="M79" s="15">
        <v>41852</v>
      </c>
      <c r="N79" s="5" t="s">
        <v>36</v>
      </c>
      <c r="O79" s="1" t="s">
        <v>63</v>
      </c>
    </row>
    <row r="80" spans="1:15" ht="91.5" customHeight="1">
      <c r="A80" s="1">
        <v>70</v>
      </c>
      <c r="B80" s="11" t="s">
        <v>41</v>
      </c>
      <c r="C80" s="11">
        <v>4030202</v>
      </c>
      <c r="D80" s="13" t="s">
        <v>154</v>
      </c>
      <c r="E80" s="11" t="s">
        <v>43</v>
      </c>
      <c r="F80" s="11">
        <v>796</v>
      </c>
      <c r="G80" s="11" t="s">
        <v>46</v>
      </c>
      <c r="H80" s="11">
        <v>681</v>
      </c>
      <c r="I80" s="11">
        <v>45000000</v>
      </c>
      <c r="J80" s="11" t="s">
        <v>35</v>
      </c>
      <c r="K80" s="27">
        <v>3285.1440000000002</v>
      </c>
      <c r="L80" s="15">
        <v>41699</v>
      </c>
      <c r="M80" s="15">
        <v>41974</v>
      </c>
      <c r="N80" s="5" t="s">
        <v>36</v>
      </c>
      <c r="O80" s="1" t="s">
        <v>63</v>
      </c>
    </row>
    <row r="81" spans="1:15" ht="63.75" customHeight="1">
      <c r="A81" s="1">
        <v>71</v>
      </c>
      <c r="B81" s="11" t="s">
        <v>41</v>
      </c>
      <c r="C81" s="11">
        <v>4030202</v>
      </c>
      <c r="D81" s="13" t="s">
        <v>155</v>
      </c>
      <c r="E81" s="11" t="s">
        <v>43</v>
      </c>
      <c r="F81" s="11" t="s">
        <v>156</v>
      </c>
      <c r="G81" s="11" t="s">
        <v>157</v>
      </c>
      <c r="H81" s="11">
        <v>1765</v>
      </c>
      <c r="I81" s="11">
        <v>45000000</v>
      </c>
      <c r="J81" s="11" t="s">
        <v>35</v>
      </c>
      <c r="K81" s="18">
        <v>56171.125</v>
      </c>
      <c r="L81" s="15">
        <v>41699</v>
      </c>
      <c r="M81" s="15">
        <v>41974</v>
      </c>
      <c r="N81" s="5" t="s">
        <v>36</v>
      </c>
      <c r="O81" s="1" t="s">
        <v>63</v>
      </c>
    </row>
    <row r="82" spans="1:15" ht="38.25" customHeight="1">
      <c r="A82" s="1">
        <v>72</v>
      </c>
      <c r="B82" s="11" t="s">
        <v>41</v>
      </c>
      <c r="C82" s="11">
        <v>4030202</v>
      </c>
      <c r="D82" s="13" t="s">
        <v>158</v>
      </c>
      <c r="E82" s="11" t="s">
        <v>43</v>
      </c>
      <c r="F82" s="11" t="s">
        <v>156</v>
      </c>
      <c r="G82" s="11" t="s">
        <v>157</v>
      </c>
      <c r="H82" s="11">
        <v>2098</v>
      </c>
      <c r="I82" s="11">
        <v>45000000</v>
      </c>
      <c r="J82" s="11" t="s">
        <v>35</v>
      </c>
      <c r="K82" s="27">
        <v>56648.098</v>
      </c>
      <c r="L82" s="15">
        <v>41699</v>
      </c>
      <c r="M82" s="15">
        <v>41974</v>
      </c>
      <c r="N82" s="5" t="s">
        <v>36</v>
      </c>
      <c r="O82" s="1" t="s">
        <v>63</v>
      </c>
    </row>
    <row r="83" spans="1:15" ht="38.25" customHeight="1">
      <c r="A83" s="1">
        <v>73</v>
      </c>
      <c r="B83" s="11" t="s">
        <v>41</v>
      </c>
      <c r="C83" s="11">
        <v>4030202</v>
      </c>
      <c r="D83" s="13" t="s">
        <v>159</v>
      </c>
      <c r="E83" s="11" t="s">
        <v>43</v>
      </c>
      <c r="F83" s="11" t="s">
        <v>156</v>
      </c>
      <c r="G83" s="11" t="s">
        <v>157</v>
      </c>
      <c r="H83" s="11">
        <v>927</v>
      </c>
      <c r="I83" s="11">
        <v>45000000</v>
      </c>
      <c r="J83" s="11" t="s">
        <v>35</v>
      </c>
      <c r="K83" s="14">
        <v>29501.774999999998</v>
      </c>
      <c r="L83" s="15">
        <v>41699</v>
      </c>
      <c r="M83" s="15">
        <v>41974</v>
      </c>
      <c r="N83" s="5" t="s">
        <v>36</v>
      </c>
      <c r="O83" s="1" t="s">
        <v>63</v>
      </c>
    </row>
    <row r="84" spans="1:15" ht="81.75" customHeight="1">
      <c r="A84" s="1">
        <v>74</v>
      </c>
      <c r="B84" s="11" t="s">
        <v>41</v>
      </c>
      <c r="C84" s="11">
        <v>4030202</v>
      </c>
      <c r="D84" s="17" t="s">
        <v>160</v>
      </c>
      <c r="E84" s="11" t="s">
        <v>43</v>
      </c>
      <c r="F84" s="11" t="s">
        <v>156</v>
      </c>
      <c r="G84" s="11" t="s">
        <v>157</v>
      </c>
      <c r="H84" s="11">
        <v>2497</v>
      </c>
      <c r="I84" s="11">
        <v>45000000</v>
      </c>
      <c r="J84" s="11" t="s">
        <v>35</v>
      </c>
      <c r="K84" s="18">
        <f>67421.497</f>
        <v>67421.497</v>
      </c>
      <c r="L84" s="15">
        <v>41699</v>
      </c>
      <c r="M84" s="15">
        <v>41974</v>
      </c>
      <c r="N84" s="5" t="s">
        <v>36</v>
      </c>
      <c r="O84" s="1" t="s">
        <v>63</v>
      </c>
    </row>
    <row r="85" spans="1:15" ht="86.25" customHeight="1">
      <c r="A85" s="1">
        <v>76</v>
      </c>
      <c r="B85" s="11" t="s">
        <v>135</v>
      </c>
      <c r="C85" s="11">
        <v>4030202</v>
      </c>
      <c r="D85" s="13" t="s">
        <v>161</v>
      </c>
      <c r="E85" s="11" t="s">
        <v>43</v>
      </c>
      <c r="F85" s="11" t="s">
        <v>156</v>
      </c>
      <c r="G85" s="11" t="s">
        <v>157</v>
      </c>
      <c r="H85" s="11">
        <v>15</v>
      </c>
      <c r="I85" s="11">
        <v>45000000</v>
      </c>
      <c r="J85" s="11" t="s">
        <v>35</v>
      </c>
      <c r="K85" s="14">
        <v>1200</v>
      </c>
      <c r="L85" s="15">
        <v>41730</v>
      </c>
      <c r="M85" s="15">
        <v>41974</v>
      </c>
      <c r="N85" s="5" t="s">
        <v>36</v>
      </c>
      <c r="O85" s="1" t="s">
        <v>63</v>
      </c>
    </row>
    <row r="86" spans="1:15" ht="139.5" customHeight="1">
      <c r="A86" s="1">
        <v>77</v>
      </c>
      <c r="B86" s="11">
        <v>40</v>
      </c>
      <c r="C86" s="11">
        <v>4521000</v>
      </c>
      <c r="D86" s="17" t="s">
        <v>162</v>
      </c>
      <c r="E86" s="11" t="s">
        <v>43</v>
      </c>
      <c r="F86" s="11">
        <v>796</v>
      </c>
      <c r="G86" s="11" t="s">
        <v>46</v>
      </c>
      <c r="H86" s="11">
        <v>2</v>
      </c>
      <c r="I86" s="11">
        <v>45000000</v>
      </c>
      <c r="J86" s="11" t="s">
        <v>35</v>
      </c>
      <c r="K86" s="14">
        <v>2501</v>
      </c>
      <c r="L86" s="15">
        <v>41699</v>
      </c>
      <c r="M86" s="15">
        <v>41974</v>
      </c>
      <c r="N86" s="5" t="s">
        <v>36</v>
      </c>
      <c r="O86" s="1" t="s">
        <v>63</v>
      </c>
    </row>
    <row r="87" spans="1:15" ht="56.25" customHeight="1">
      <c r="A87" s="1">
        <v>78</v>
      </c>
      <c r="B87" s="11" t="s">
        <v>50</v>
      </c>
      <c r="C87" s="11">
        <v>2813150</v>
      </c>
      <c r="D87" s="13" t="s">
        <v>163</v>
      </c>
      <c r="E87" s="11" t="s">
        <v>43</v>
      </c>
      <c r="F87" s="11">
        <v>796</v>
      </c>
      <c r="G87" s="11" t="s">
        <v>46</v>
      </c>
      <c r="H87" s="11">
        <v>17</v>
      </c>
      <c r="I87" s="11">
        <v>45000000</v>
      </c>
      <c r="J87" s="11" t="s">
        <v>35</v>
      </c>
      <c r="K87" s="14" t="str">
        <f>TEXT(0,"1 002,00")</f>
        <v>1002,00</v>
      </c>
      <c r="L87" s="15">
        <v>41730</v>
      </c>
      <c r="M87" s="15">
        <v>41974</v>
      </c>
      <c r="N87" s="5" t="s">
        <v>36</v>
      </c>
      <c r="O87" s="1" t="s">
        <v>63</v>
      </c>
    </row>
    <row r="88" spans="1:15" ht="63.75" customHeight="1">
      <c r="A88" s="1">
        <v>80</v>
      </c>
      <c r="B88" s="11" t="s">
        <v>50</v>
      </c>
      <c r="C88" s="11">
        <v>9460000</v>
      </c>
      <c r="D88" s="13" t="s">
        <v>164</v>
      </c>
      <c r="E88" s="11" t="s">
        <v>43</v>
      </c>
      <c r="F88" s="11" t="s">
        <v>165</v>
      </c>
      <c r="G88" s="11" t="s">
        <v>46</v>
      </c>
      <c r="H88" s="11">
        <v>23</v>
      </c>
      <c r="I88" s="11">
        <v>45000000</v>
      </c>
      <c r="J88" s="11" t="s">
        <v>35</v>
      </c>
      <c r="K88" s="14" t="str">
        <f>TEXT(0,"4 800,00 ")</f>
        <v>4800,00</v>
      </c>
      <c r="L88" s="15">
        <v>41699</v>
      </c>
      <c r="M88" s="15">
        <v>41974</v>
      </c>
      <c r="N88" s="5" t="s">
        <v>36</v>
      </c>
      <c r="O88" s="1" t="s">
        <v>63</v>
      </c>
    </row>
    <row r="89" spans="1:15" ht="63.75" customHeight="1">
      <c r="A89" s="1">
        <v>81</v>
      </c>
      <c r="B89" s="11" t="s">
        <v>50</v>
      </c>
      <c r="C89" s="11">
        <v>9460000</v>
      </c>
      <c r="D89" s="13" t="s">
        <v>166</v>
      </c>
      <c r="E89" s="11" t="s">
        <v>43</v>
      </c>
      <c r="F89" s="11">
        <v>796</v>
      </c>
      <c r="G89" s="11" t="s">
        <v>46</v>
      </c>
      <c r="H89" s="11" t="s">
        <v>167</v>
      </c>
      <c r="I89" s="11">
        <v>45000000</v>
      </c>
      <c r="J89" s="11" t="s">
        <v>35</v>
      </c>
      <c r="K89" s="14" t="str">
        <f>TEXT(0,"1 000,00")</f>
        <v>1000,00</v>
      </c>
      <c r="L89" s="15">
        <v>41699</v>
      </c>
      <c r="M89" s="15">
        <v>41974</v>
      </c>
      <c r="N89" s="5" t="s">
        <v>36</v>
      </c>
      <c r="O89" s="1" t="s">
        <v>63</v>
      </c>
    </row>
    <row r="90" spans="1:15" ht="56.25" customHeight="1">
      <c r="A90" s="1">
        <v>82</v>
      </c>
      <c r="B90" s="11" t="s">
        <v>50</v>
      </c>
      <c r="C90" s="11">
        <v>3313000</v>
      </c>
      <c r="D90" s="13" t="s">
        <v>168</v>
      </c>
      <c r="E90" s="11" t="s">
        <v>43</v>
      </c>
      <c r="F90" s="11">
        <v>796</v>
      </c>
      <c r="G90" s="11" t="s">
        <v>46</v>
      </c>
      <c r="H90" s="11">
        <v>5</v>
      </c>
      <c r="I90" s="11">
        <v>45000000</v>
      </c>
      <c r="J90" s="11" t="s">
        <v>35</v>
      </c>
      <c r="K90" s="14">
        <v>3150</v>
      </c>
      <c r="L90" s="15">
        <v>41671</v>
      </c>
      <c r="M90" s="15">
        <v>41974</v>
      </c>
      <c r="N90" s="5" t="s">
        <v>36</v>
      </c>
      <c r="O90" s="1" t="s">
        <v>37</v>
      </c>
    </row>
    <row r="91" spans="1:15" ht="89.25" customHeight="1">
      <c r="A91" s="1">
        <v>85</v>
      </c>
      <c r="B91" s="11" t="s">
        <v>41</v>
      </c>
      <c r="C91" s="11">
        <v>4030202</v>
      </c>
      <c r="D91" s="13" t="s">
        <v>169</v>
      </c>
      <c r="E91" s="11" t="s">
        <v>43</v>
      </c>
      <c r="F91" s="11">
        <v>796</v>
      </c>
      <c r="G91" s="11" t="s">
        <v>46</v>
      </c>
      <c r="H91" s="11">
        <v>38</v>
      </c>
      <c r="I91" s="11">
        <v>45000000</v>
      </c>
      <c r="J91" s="11" t="s">
        <v>35</v>
      </c>
      <c r="K91" s="14">
        <v>7520.772792600002</v>
      </c>
      <c r="L91" s="15">
        <v>41699</v>
      </c>
      <c r="M91" s="15">
        <v>41974</v>
      </c>
      <c r="N91" s="5" t="s">
        <v>36</v>
      </c>
      <c r="O91" s="1" t="s">
        <v>63</v>
      </c>
    </row>
    <row r="92" spans="1:15" ht="87" customHeight="1">
      <c r="A92" s="1">
        <v>87</v>
      </c>
      <c r="B92" s="11" t="s">
        <v>41</v>
      </c>
      <c r="C92" s="11">
        <v>4030202</v>
      </c>
      <c r="D92" s="76" t="s">
        <v>170</v>
      </c>
      <c r="E92" s="11" t="s">
        <v>43</v>
      </c>
      <c r="F92" s="11">
        <v>796</v>
      </c>
      <c r="G92" s="11" t="s">
        <v>46</v>
      </c>
      <c r="H92" s="11">
        <v>443</v>
      </c>
      <c r="I92" s="11">
        <v>45000000</v>
      </c>
      <c r="J92" s="11" t="s">
        <v>35</v>
      </c>
      <c r="K92" s="19">
        <v>71503.004</v>
      </c>
      <c r="L92" s="15">
        <v>41730</v>
      </c>
      <c r="M92" s="15">
        <v>41974</v>
      </c>
      <c r="N92" s="5" t="s">
        <v>36</v>
      </c>
      <c r="O92" s="1" t="s">
        <v>63</v>
      </c>
    </row>
    <row r="93" spans="1:15" ht="99" customHeight="1">
      <c r="A93" s="1">
        <v>90</v>
      </c>
      <c r="B93" s="11" t="s">
        <v>41</v>
      </c>
      <c r="C93" s="11">
        <v>4030202</v>
      </c>
      <c r="D93" s="13" t="s">
        <v>172</v>
      </c>
      <c r="E93" s="11" t="s">
        <v>43</v>
      </c>
      <c r="F93" s="11">
        <v>796</v>
      </c>
      <c r="G93" s="11" t="s">
        <v>46</v>
      </c>
      <c r="H93" s="11">
        <v>8700</v>
      </c>
      <c r="I93" s="11">
        <v>45000000</v>
      </c>
      <c r="J93" s="11" t="s">
        <v>35</v>
      </c>
      <c r="K93" s="14">
        <v>4000</v>
      </c>
      <c r="L93" s="15">
        <v>41730</v>
      </c>
      <c r="M93" s="15">
        <v>41974</v>
      </c>
      <c r="N93" s="5" t="s">
        <v>36</v>
      </c>
      <c r="O93" s="1" t="s">
        <v>63</v>
      </c>
    </row>
    <row r="94" spans="1:15" ht="66.75" customHeight="1">
      <c r="A94" s="1">
        <v>91</v>
      </c>
      <c r="B94" s="11" t="s">
        <v>41</v>
      </c>
      <c r="C94" s="11">
        <v>3120506</v>
      </c>
      <c r="D94" s="13" t="s">
        <v>173</v>
      </c>
      <c r="E94" s="11" t="s">
        <v>43</v>
      </c>
      <c r="F94" s="11">
        <v>796</v>
      </c>
      <c r="G94" s="11" t="s">
        <v>46</v>
      </c>
      <c r="H94" s="11">
        <v>8</v>
      </c>
      <c r="I94" s="11">
        <v>45000000</v>
      </c>
      <c r="J94" s="11" t="s">
        <v>35</v>
      </c>
      <c r="K94" s="14">
        <v>7700</v>
      </c>
      <c r="L94" s="15">
        <v>41791</v>
      </c>
      <c r="M94" s="15">
        <v>41974</v>
      </c>
      <c r="N94" s="5" t="s">
        <v>36</v>
      </c>
      <c r="O94" s="1" t="s">
        <v>63</v>
      </c>
    </row>
    <row r="95" spans="1:15" ht="38.25" customHeight="1">
      <c r="A95" s="1">
        <v>93</v>
      </c>
      <c r="B95" s="11" t="s">
        <v>41</v>
      </c>
      <c r="C95" s="11">
        <v>4540000</v>
      </c>
      <c r="D95" s="13" t="s">
        <v>174</v>
      </c>
      <c r="E95" s="11" t="s">
        <v>43</v>
      </c>
      <c r="F95" s="11">
        <v>796</v>
      </c>
      <c r="G95" s="11" t="s">
        <v>46</v>
      </c>
      <c r="H95" s="11">
        <v>3403</v>
      </c>
      <c r="I95" s="11">
        <v>45000000</v>
      </c>
      <c r="J95" s="11" t="s">
        <v>35</v>
      </c>
      <c r="K95" s="14">
        <v>23821</v>
      </c>
      <c r="L95" s="15">
        <v>41730</v>
      </c>
      <c r="M95" s="15">
        <v>41852</v>
      </c>
      <c r="N95" s="5" t="s">
        <v>36</v>
      </c>
      <c r="O95" s="1" t="s">
        <v>63</v>
      </c>
    </row>
    <row r="96" spans="1:15" ht="89.25" customHeight="1">
      <c r="A96" s="1">
        <v>94</v>
      </c>
      <c r="B96" s="11" t="s">
        <v>50</v>
      </c>
      <c r="C96" s="10" t="s">
        <v>175</v>
      </c>
      <c r="D96" s="13" t="s">
        <v>176</v>
      </c>
      <c r="E96" s="11" t="s">
        <v>43</v>
      </c>
      <c r="F96" s="11">
        <v>796</v>
      </c>
      <c r="G96" s="11" t="s">
        <v>46</v>
      </c>
      <c r="H96" s="11">
        <v>3</v>
      </c>
      <c r="I96" s="11">
        <v>45000000</v>
      </c>
      <c r="J96" s="11" t="s">
        <v>35</v>
      </c>
      <c r="K96" s="14" t="str">
        <f>TEXT(0,"552,786")</f>
        <v>552,786</v>
      </c>
      <c r="L96" s="15">
        <v>41671</v>
      </c>
      <c r="M96" s="15">
        <v>41974</v>
      </c>
      <c r="N96" s="5" t="s">
        <v>36</v>
      </c>
      <c r="O96" s="1" t="s">
        <v>37</v>
      </c>
    </row>
    <row r="97" spans="1:15" ht="38.25" customHeight="1">
      <c r="A97" s="1">
        <v>95</v>
      </c>
      <c r="B97" s="11" t="s">
        <v>41</v>
      </c>
      <c r="C97" s="10" t="s">
        <v>177</v>
      </c>
      <c r="D97" s="13" t="s">
        <v>178</v>
      </c>
      <c r="E97" s="11" t="s">
        <v>43</v>
      </c>
      <c r="F97" s="11">
        <v>796</v>
      </c>
      <c r="G97" s="11" t="s">
        <v>46</v>
      </c>
      <c r="H97" s="11">
        <v>120</v>
      </c>
      <c r="I97" s="11">
        <v>45000000</v>
      </c>
      <c r="J97" s="11" t="s">
        <v>35</v>
      </c>
      <c r="K97" s="14">
        <v>1283.6000000000001</v>
      </c>
      <c r="L97" s="15">
        <v>41699</v>
      </c>
      <c r="M97" s="15">
        <v>41974</v>
      </c>
      <c r="N97" s="5" t="s">
        <v>36</v>
      </c>
      <c r="O97" s="1" t="s">
        <v>63</v>
      </c>
    </row>
    <row r="98" spans="1:15" ht="54" customHeight="1">
      <c r="A98" s="1">
        <v>98</v>
      </c>
      <c r="B98" s="11" t="s">
        <v>179</v>
      </c>
      <c r="C98" s="10">
        <v>9460000</v>
      </c>
      <c r="D98" s="13" t="s">
        <v>180</v>
      </c>
      <c r="E98" s="1" t="s">
        <v>43</v>
      </c>
      <c r="F98" s="1">
        <v>796</v>
      </c>
      <c r="G98" s="1" t="s">
        <v>46</v>
      </c>
      <c r="H98" s="11">
        <v>18</v>
      </c>
      <c r="I98" s="11">
        <v>45000000</v>
      </c>
      <c r="J98" s="11" t="s">
        <v>35</v>
      </c>
      <c r="K98" s="14" t="str">
        <f>TEXT(0,"42816,22")</f>
        <v>42816,22</v>
      </c>
      <c r="L98" s="15">
        <v>41699</v>
      </c>
      <c r="M98" s="15">
        <v>41974</v>
      </c>
      <c r="N98" s="5" t="s">
        <v>36</v>
      </c>
      <c r="O98" s="1" t="s">
        <v>63</v>
      </c>
    </row>
    <row r="99" spans="1:15" ht="78" customHeight="1">
      <c r="A99" s="1">
        <v>99</v>
      </c>
      <c r="B99" s="11" t="s">
        <v>181</v>
      </c>
      <c r="C99" s="10" t="s">
        <v>182</v>
      </c>
      <c r="D99" s="13" t="s">
        <v>183</v>
      </c>
      <c r="E99" s="1" t="s">
        <v>43</v>
      </c>
      <c r="F99" s="1">
        <v>796</v>
      </c>
      <c r="G99" s="1" t="s">
        <v>46</v>
      </c>
      <c r="H99" s="11" t="s">
        <v>62</v>
      </c>
      <c r="I99" s="11">
        <v>45000000</v>
      </c>
      <c r="J99" s="11" t="s">
        <v>35</v>
      </c>
      <c r="K99" s="19">
        <v>43962</v>
      </c>
      <c r="L99" s="15">
        <v>41852</v>
      </c>
      <c r="M99" s="15">
        <v>41974</v>
      </c>
      <c r="N99" s="5" t="s">
        <v>36</v>
      </c>
      <c r="O99" s="1" t="s">
        <v>63</v>
      </c>
    </row>
    <row r="100" spans="1:15" ht="76.5" customHeight="1">
      <c r="A100" s="1">
        <v>100</v>
      </c>
      <c r="B100" s="11" t="s">
        <v>184</v>
      </c>
      <c r="C100" s="10" t="s">
        <v>185</v>
      </c>
      <c r="D100" s="13" t="s">
        <v>186</v>
      </c>
      <c r="E100" s="1" t="s">
        <v>43</v>
      </c>
      <c r="F100" s="1">
        <v>796</v>
      </c>
      <c r="G100" s="1" t="s">
        <v>46</v>
      </c>
      <c r="H100" s="11">
        <v>19569.8865</v>
      </c>
      <c r="I100" s="11">
        <v>45000000</v>
      </c>
      <c r="J100" s="11" t="s">
        <v>35</v>
      </c>
      <c r="K100" s="19">
        <v>73499.227</v>
      </c>
      <c r="L100" s="15">
        <v>41699</v>
      </c>
      <c r="M100" s="15">
        <v>41974</v>
      </c>
      <c r="N100" s="5" t="s">
        <v>36</v>
      </c>
      <c r="O100" s="1" t="s">
        <v>63</v>
      </c>
    </row>
    <row r="101" spans="1:15" ht="76.5" customHeight="1">
      <c r="A101" s="1">
        <v>101</v>
      </c>
      <c r="B101" s="11" t="s">
        <v>188</v>
      </c>
      <c r="C101" s="10" t="s">
        <v>185</v>
      </c>
      <c r="D101" s="13" t="s">
        <v>189</v>
      </c>
      <c r="E101" s="1" t="s">
        <v>43</v>
      </c>
      <c r="F101" s="1">
        <v>796</v>
      </c>
      <c r="G101" s="1" t="s">
        <v>46</v>
      </c>
      <c r="H101" s="11">
        <v>25</v>
      </c>
      <c r="I101" s="11">
        <v>45000000</v>
      </c>
      <c r="J101" s="11" t="s">
        <v>35</v>
      </c>
      <c r="K101" s="14">
        <v>12163.917</v>
      </c>
      <c r="L101" s="15">
        <v>41699</v>
      </c>
      <c r="M101" s="15">
        <v>41974</v>
      </c>
      <c r="N101" s="5" t="s">
        <v>36</v>
      </c>
      <c r="O101" s="1" t="s">
        <v>63</v>
      </c>
    </row>
    <row r="102" spans="1:15" ht="54" customHeight="1">
      <c r="A102" s="1">
        <v>102</v>
      </c>
      <c r="B102" s="11" t="s">
        <v>41</v>
      </c>
      <c r="C102" s="10">
        <v>9460000</v>
      </c>
      <c r="D102" s="13" t="s">
        <v>190</v>
      </c>
      <c r="E102" s="1" t="s">
        <v>43</v>
      </c>
      <c r="F102" s="1">
        <v>796</v>
      </c>
      <c r="G102" s="1" t="s">
        <v>46</v>
      </c>
      <c r="H102" s="11">
        <v>5</v>
      </c>
      <c r="I102" s="11">
        <v>45000000</v>
      </c>
      <c r="J102" s="11" t="s">
        <v>35</v>
      </c>
      <c r="K102" s="14">
        <v>9199.32</v>
      </c>
      <c r="L102" s="15">
        <v>41730</v>
      </c>
      <c r="M102" s="15">
        <v>41974</v>
      </c>
      <c r="N102" s="5" t="s">
        <v>36</v>
      </c>
      <c r="O102" s="1" t="s">
        <v>63</v>
      </c>
    </row>
    <row r="103" spans="1:15" ht="100.5" customHeight="1">
      <c r="A103" s="1">
        <v>104</v>
      </c>
      <c r="B103" s="11" t="s">
        <v>41</v>
      </c>
      <c r="C103" s="10">
        <v>9460000</v>
      </c>
      <c r="D103" s="13" t="s">
        <v>191</v>
      </c>
      <c r="E103" s="1" t="s">
        <v>43</v>
      </c>
      <c r="F103" s="1">
        <v>796</v>
      </c>
      <c r="G103" s="1" t="s">
        <v>46</v>
      </c>
      <c r="H103" s="11">
        <v>4302</v>
      </c>
      <c r="I103" s="11">
        <v>45000000</v>
      </c>
      <c r="J103" s="11" t="s">
        <v>35</v>
      </c>
      <c r="K103" s="14">
        <v>159253.95194</v>
      </c>
      <c r="L103" s="15">
        <v>41791</v>
      </c>
      <c r="M103" s="15">
        <v>41974</v>
      </c>
      <c r="N103" s="5" t="s">
        <v>36</v>
      </c>
      <c r="O103" s="1" t="s">
        <v>63</v>
      </c>
    </row>
    <row r="104" spans="1:15" ht="51" customHeight="1">
      <c r="A104" s="1">
        <v>105</v>
      </c>
      <c r="B104" s="1" t="s">
        <v>193</v>
      </c>
      <c r="C104" s="12" t="s">
        <v>194</v>
      </c>
      <c r="D104" s="2" t="s">
        <v>195</v>
      </c>
      <c r="E104" s="1" t="s">
        <v>32</v>
      </c>
      <c r="F104" s="1">
        <v>168</v>
      </c>
      <c r="G104" s="1" t="s">
        <v>196</v>
      </c>
      <c r="H104" s="1">
        <v>300</v>
      </c>
      <c r="I104" s="1">
        <v>45000000</v>
      </c>
      <c r="J104" s="1" t="s">
        <v>35</v>
      </c>
      <c r="K104" s="20">
        <v>1531.872</v>
      </c>
      <c r="L104" s="15">
        <v>41671</v>
      </c>
      <c r="M104" s="15">
        <v>41974</v>
      </c>
      <c r="N104" s="5" t="s">
        <v>36</v>
      </c>
      <c r="O104" s="5" t="s">
        <v>37</v>
      </c>
    </row>
    <row r="105" spans="1:15" ht="192.75" customHeight="1">
      <c r="A105" s="1">
        <v>106</v>
      </c>
      <c r="B105" s="1" t="s">
        <v>197</v>
      </c>
      <c r="C105" s="1" t="s">
        <v>198</v>
      </c>
      <c r="D105" s="2" t="s">
        <v>199</v>
      </c>
      <c r="E105" s="1" t="s">
        <v>32</v>
      </c>
      <c r="F105" s="1">
        <v>112</v>
      </c>
      <c r="G105" s="1" t="s">
        <v>200</v>
      </c>
      <c r="H105" s="1" t="s">
        <v>201</v>
      </c>
      <c r="I105" s="1">
        <v>45000000</v>
      </c>
      <c r="J105" s="1" t="s">
        <v>35</v>
      </c>
      <c r="K105" s="20">
        <v>19908.761</v>
      </c>
      <c r="L105" s="15">
        <v>41699</v>
      </c>
      <c r="M105" s="15">
        <v>41974</v>
      </c>
      <c r="N105" s="5" t="s">
        <v>36</v>
      </c>
      <c r="O105" s="1" t="s">
        <v>63</v>
      </c>
    </row>
    <row r="106" spans="1:15" ht="33.75" customHeight="1">
      <c r="A106" s="1">
        <v>107</v>
      </c>
      <c r="B106" s="1" t="s">
        <v>197</v>
      </c>
      <c r="C106" s="1" t="s">
        <v>202</v>
      </c>
      <c r="D106" s="2" t="s">
        <v>203</v>
      </c>
      <c r="E106" s="1" t="s">
        <v>32</v>
      </c>
      <c r="F106" s="1">
        <v>112</v>
      </c>
      <c r="G106" s="1" t="s">
        <v>200</v>
      </c>
      <c r="H106" s="1" t="s">
        <v>201</v>
      </c>
      <c r="I106" s="1">
        <v>45000000</v>
      </c>
      <c r="J106" s="1" t="s">
        <v>35</v>
      </c>
      <c r="K106" s="20">
        <v>238000</v>
      </c>
      <c r="L106" s="15">
        <v>41671</v>
      </c>
      <c r="M106" s="15">
        <v>41974</v>
      </c>
      <c r="N106" s="5" t="s">
        <v>36</v>
      </c>
      <c r="O106" s="1" t="s">
        <v>37</v>
      </c>
    </row>
    <row r="107" spans="1:15" ht="135.75" customHeight="1">
      <c r="A107" s="1">
        <v>108</v>
      </c>
      <c r="B107" s="1" t="s">
        <v>204</v>
      </c>
      <c r="C107" s="1">
        <v>9010020</v>
      </c>
      <c r="D107" s="2" t="s">
        <v>205</v>
      </c>
      <c r="E107" s="1" t="s">
        <v>32</v>
      </c>
      <c r="F107" s="1">
        <v>168</v>
      </c>
      <c r="G107" s="1" t="s">
        <v>196</v>
      </c>
      <c r="H107" s="1" t="s">
        <v>206</v>
      </c>
      <c r="I107" s="1">
        <v>45000000</v>
      </c>
      <c r="J107" s="1" t="s">
        <v>35</v>
      </c>
      <c r="K107" s="20">
        <v>6130</v>
      </c>
      <c r="L107" s="15">
        <v>41821</v>
      </c>
      <c r="M107" s="15">
        <v>41974</v>
      </c>
      <c r="N107" s="5" t="s">
        <v>36</v>
      </c>
      <c r="O107" s="1" t="s">
        <v>63</v>
      </c>
    </row>
    <row r="108" spans="1:15" ht="135.75" customHeight="1">
      <c r="A108" s="1">
        <v>110</v>
      </c>
      <c r="B108" s="1" t="s">
        <v>207</v>
      </c>
      <c r="C108" s="1" t="s">
        <v>208</v>
      </c>
      <c r="D108" s="2" t="s">
        <v>209</v>
      </c>
      <c r="E108" s="1" t="s">
        <v>32</v>
      </c>
      <c r="F108" s="1">
        <v>796</v>
      </c>
      <c r="G108" s="1" t="s">
        <v>46</v>
      </c>
      <c r="H108" s="1" t="s">
        <v>62</v>
      </c>
      <c r="I108" s="1">
        <v>45000000</v>
      </c>
      <c r="J108" s="1" t="s">
        <v>35</v>
      </c>
      <c r="K108" s="20">
        <v>65911.5</v>
      </c>
      <c r="L108" s="15">
        <v>41671</v>
      </c>
      <c r="M108" s="15">
        <v>41974</v>
      </c>
      <c r="N108" s="5" t="s">
        <v>36</v>
      </c>
      <c r="O108" s="5" t="s">
        <v>37</v>
      </c>
    </row>
    <row r="109" spans="1:15" ht="102" customHeight="1">
      <c r="A109" s="1">
        <v>115</v>
      </c>
      <c r="B109" s="1" t="s">
        <v>29</v>
      </c>
      <c r="C109" s="1" t="s">
        <v>210</v>
      </c>
      <c r="D109" s="2" t="s">
        <v>211</v>
      </c>
      <c r="E109" s="1" t="s">
        <v>32</v>
      </c>
      <c r="F109" s="1">
        <v>796</v>
      </c>
      <c r="G109" s="1" t="s">
        <v>212</v>
      </c>
      <c r="H109" s="1">
        <v>1</v>
      </c>
      <c r="I109" s="1">
        <v>45000000</v>
      </c>
      <c r="J109" s="1" t="s">
        <v>35</v>
      </c>
      <c r="K109" s="20">
        <v>2272.2</v>
      </c>
      <c r="L109" s="15">
        <v>41671</v>
      </c>
      <c r="M109" s="15">
        <v>41974</v>
      </c>
      <c r="N109" s="5" t="s">
        <v>36</v>
      </c>
      <c r="O109" s="1" t="s">
        <v>37</v>
      </c>
    </row>
    <row r="110" spans="1:15" ht="51" customHeight="1">
      <c r="A110" s="1">
        <v>116</v>
      </c>
      <c r="B110" s="1" t="s">
        <v>213</v>
      </c>
      <c r="C110" s="12">
        <v>9010020</v>
      </c>
      <c r="D110" s="24" t="s">
        <v>1025</v>
      </c>
      <c r="E110" s="1" t="s">
        <v>32</v>
      </c>
      <c r="F110" s="1">
        <v>796</v>
      </c>
      <c r="G110" s="1" t="s">
        <v>212</v>
      </c>
      <c r="H110" s="1">
        <v>1</v>
      </c>
      <c r="I110" s="1">
        <v>45000000</v>
      </c>
      <c r="J110" s="1" t="s">
        <v>35</v>
      </c>
      <c r="K110" s="20" t="str">
        <f>TEXT(0,"828,00")</f>
        <v>828,00</v>
      </c>
      <c r="L110" s="15">
        <v>41671</v>
      </c>
      <c r="M110" s="15">
        <v>41974</v>
      </c>
      <c r="N110" s="5" t="s">
        <v>36</v>
      </c>
      <c r="O110" s="5" t="s">
        <v>37</v>
      </c>
    </row>
    <row r="111" spans="1:15" ht="51" customHeight="1">
      <c r="A111" s="1">
        <v>117</v>
      </c>
      <c r="B111" s="1" t="s">
        <v>213</v>
      </c>
      <c r="C111" s="12">
        <v>9010020</v>
      </c>
      <c r="D111" s="24" t="s">
        <v>214</v>
      </c>
      <c r="E111" s="1" t="s">
        <v>32</v>
      </c>
      <c r="F111" s="1">
        <v>796</v>
      </c>
      <c r="G111" s="1" t="s">
        <v>212</v>
      </c>
      <c r="H111" s="1">
        <v>1</v>
      </c>
      <c r="I111" s="1">
        <v>45000000</v>
      </c>
      <c r="J111" s="1" t="s">
        <v>35</v>
      </c>
      <c r="K111" s="20" t="str">
        <f>TEXT(0,"388,00")</f>
        <v>388,00</v>
      </c>
      <c r="L111" s="15">
        <v>41671</v>
      </c>
      <c r="M111" s="15">
        <v>41974</v>
      </c>
      <c r="N111" s="5" t="s">
        <v>36</v>
      </c>
      <c r="O111" s="5" t="s">
        <v>37</v>
      </c>
    </row>
    <row r="112" spans="1:15" ht="51" customHeight="1">
      <c r="A112" s="1">
        <v>118</v>
      </c>
      <c r="B112" s="1" t="s">
        <v>215</v>
      </c>
      <c r="C112" s="6" t="s">
        <v>216</v>
      </c>
      <c r="D112" s="24" t="s">
        <v>1026</v>
      </c>
      <c r="E112" s="1" t="s">
        <v>32</v>
      </c>
      <c r="F112" s="1">
        <v>796</v>
      </c>
      <c r="G112" s="1" t="s">
        <v>212</v>
      </c>
      <c r="H112" s="1" t="s">
        <v>38</v>
      </c>
      <c r="I112" s="1">
        <v>45000000</v>
      </c>
      <c r="J112" s="1" t="s">
        <v>35</v>
      </c>
      <c r="K112" s="20" t="str">
        <f>TEXT(0,"234,00")</f>
        <v>234,00</v>
      </c>
      <c r="L112" s="15">
        <v>41671</v>
      </c>
      <c r="M112" s="15">
        <v>41974</v>
      </c>
      <c r="N112" s="5" t="s">
        <v>36</v>
      </c>
      <c r="O112" s="6" t="s">
        <v>37</v>
      </c>
    </row>
    <row r="113" spans="1:15" ht="38.25" customHeight="1">
      <c r="A113" s="1">
        <v>119</v>
      </c>
      <c r="B113" s="1" t="s">
        <v>215</v>
      </c>
      <c r="C113" s="6" t="s">
        <v>216</v>
      </c>
      <c r="D113" s="24" t="s">
        <v>217</v>
      </c>
      <c r="E113" s="1" t="s">
        <v>32</v>
      </c>
      <c r="F113" s="1">
        <v>796</v>
      </c>
      <c r="G113" s="1" t="s">
        <v>212</v>
      </c>
      <c r="H113" s="1" t="s">
        <v>38</v>
      </c>
      <c r="I113" s="1">
        <v>45000000</v>
      </c>
      <c r="J113" s="1" t="s">
        <v>35</v>
      </c>
      <c r="K113" s="20" t="str">
        <f>TEXT(0,"400,00")</f>
        <v>400,00</v>
      </c>
      <c r="L113" s="15">
        <v>41671</v>
      </c>
      <c r="M113" s="15">
        <v>41974</v>
      </c>
      <c r="N113" s="5" t="s">
        <v>36</v>
      </c>
      <c r="O113" s="6" t="s">
        <v>37</v>
      </c>
    </row>
    <row r="114" spans="1:15" ht="38.25" customHeight="1">
      <c r="A114" s="1">
        <v>120</v>
      </c>
      <c r="B114" s="1" t="s">
        <v>215</v>
      </c>
      <c r="C114" s="6" t="s">
        <v>216</v>
      </c>
      <c r="D114" s="24" t="s">
        <v>218</v>
      </c>
      <c r="E114" s="1" t="s">
        <v>32</v>
      </c>
      <c r="F114" s="1">
        <v>796</v>
      </c>
      <c r="G114" s="1" t="s">
        <v>212</v>
      </c>
      <c r="H114" s="1" t="s">
        <v>38</v>
      </c>
      <c r="I114" s="1">
        <v>45000000</v>
      </c>
      <c r="J114" s="1" t="s">
        <v>35</v>
      </c>
      <c r="K114" s="20" t="str">
        <f>TEXT(0,"190,00")</f>
        <v>190,00</v>
      </c>
      <c r="L114" s="15">
        <v>41671</v>
      </c>
      <c r="M114" s="15">
        <v>41974</v>
      </c>
      <c r="N114" s="5" t="s">
        <v>36</v>
      </c>
      <c r="O114" s="6" t="s">
        <v>37</v>
      </c>
    </row>
    <row r="115" spans="1:15" ht="45" customHeight="1">
      <c r="A115" s="1">
        <v>121</v>
      </c>
      <c r="B115" s="1" t="s">
        <v>215</v>
      </c>
      <c r="C115" s="6" t="s">
        <v>216</v>
      </c>
      <c r="D115" s="24" t="s">
        <v>219</v>
      </c>
      <c r="E115" s="1" t="s">
        <v>32</v>
      </c>
      <c r="F115" s="1">
        <v>796</v>
      </c>
      <c r="G115" s="1" t="s">
        <v>212</v>
      </c>
      <c r="H115" s="1" t="s">
        <v>38</v>
      </c>
      <c r="I115" s="1">
        <v>45000000</v>
      </c>
      <c r="J115" s="1" t="s">
        <v>35</v>
      </c>
      <c r="K115" s="20" t="str">
        <f>TEXT(0,"830,00")</f>
        <v>830,00</v>
      </c>
      <c r="L115" s="15">
        <v>41671</v>
      </c>
      <c r="M115" s="15">
        <v>41974</v>
      </c>
      <c r="N115" s="5" t="s">
        <v>36</v>
      </c>
      <c r="O115" s="6" t="s">
        <v>37</v>
      </c>
    </row>
    <row r="116" spans="1:15" ht="57.75" customHeight="1">
      <c r="A116" s="1">
        <v>122</v>
      </c>
      <c r="B116" s="1" t="s">
        <v>215</v>
      </c>
      <c r="C116" s="6" t="s">
        <v>216</v>
      </c>
      <c r="D116" s="24" t="s">
        <v>220</v>
      </c>
      <c r="E116" s="1" t="s">
        <v>32</v>
      </c>
      <c r="F116" s="1">
        <v>796</v>
      </c>
      <c r="G116" s="1" t="s">
        <v>212</v>
      </c>
      <c r="H116" s="1" t="s">
        <v>38</v>
      </c>
      <c r="I116" s="1">
        <v>45000000</v>
      </c>
      <c r="J116" s="1" t="s">
        <v>35</v>
      </c>
      <c r="K116" s="20" t="str">
        <f>TEXT(0,"45,00")</f>
        <v>45,00</v>
      </c>
      <c r="L116" s="15">
        <v>41671</v>
      </c>
      <c r="M116" s="15">
        <v>41974</v>
      </c>
      <c r="N116" s="5" t="s">
        <v>36</v>
      </c>
      <c r="O116" s="6" t="s">
        <v>37</v>
      </c>
    </row>
    <row r="117" spans="1:15" ht="89.25" customHeight="1">
      <c r="A117" s="1">
        <v>123</v>
      </c>
      <c r="B117" s="1" t="s">
        <v>221</v>
      </c>
      <c r="C117" s="1">
        <v>6412000</v>
      </c>
      <c r="D117" s="71" t="s">
        <v>222</v>
      </c>
      <c r="E117" s="1" t="s">
        <v>32</v>
      </c>
      <c r="F117" s="1">
        <v>796</v>
      </c>
      <c r="G117" s="1" t="s">
        <v>46</v>
      </c>
      <c r="H117" s="1" t="s">
        <v>34</v>
      </c>
      <c r="I117" s="1">
        <v>45000000</v>
      </c>
      <c r="J117" s="1" t="s">
        <v>35</v>
      </c>
      <c r="K117" s="20">
        <v>2700</v>
      </c>
      <c r="L117" s="15">
        <v>41699</v>
      </c>
      <c r="M117" s="15">
        <v>41974</v>
      </c>
      <c r="N117" s="5" t="s">
        <v>36</v>
      </c>
      <c r="O117" s="1" t="s">
        <v>63</v>
      </c>
    </row>
    <row r="118" spans="1:15" ht="127.5" customHeight="1">
      <c r="A118" s="1">
        <v>124</v>
      </c>
      <c r="B118" s="1" t="s">
        <v>213</v>
      </c>
      <c r="C118" s="1">
        <v>931900</v>
      </c>
      <c r="D118" s="2" t="s">
        <v>223</v>
      </c>
      <c r="E118" s="1" t="s">
        <v>43</v>
      </c>
      <c r="F118" s="1">
        <v>796</v>
      </c>
      <c r="G118" s="1" t="s">
        <v>46</v>
      </c>
      <c r="H118" s="35" t="s">
        <v>62</v>
      </c>
      <c r="I118" s="1">
        <v>45000000</v>
      </c>
      <c r="J118" s="1" t="s">
        <v>35</v>
      </c>
      <c r="K118" s="20">
        <v>10000</v>
      </c>
      <c r="L118" s="15">
        <v>41730</v>
      </c>
      <c r="M118" s="15">
        <v>41974</v>
      </c>
      <c r="N118" s="5" t="s">
        <v>36</v>
      </c>
      <c r="O118" s="1" t="s">
        <v>63</v>
      </c>
    </row>
    <row r="119" spans="1:15" ht="102.75" customHeight="1">
      <c r="A119" s="1">
        <v>128</v>
      </c>
      <c r="B119" s="11" t="s">
        <v>115</v>
      </c>
      <c r="C119" s="10" t="s">
        <v>48</v>
      </c>
      <c r="D119" s="13" t="s">
        <v>224</v>
      </c>
      <c r="E119" s="11" t="s">
        <v>43</v>
      </c>
      <c r="F119" s="11">
        <v>796</v>
      </c>
      <c r="G119" s="11" t="s">
        <v>46</v>
      </c>
      <c r="H119" s="31" t="s">
        <v>62</v>
      </c>
      <c r="I119" s="11">
        <v>45000000</v>
      </c>
      <c r="J119" s="11" t="s">
        <v>35</v>
      </c>
      <c r="K119" s="32">
        <v>63398.242330508474</v>
      </c>
      <c r="L119" s="15">
        <v>41671</v>
      </c>
      <c r="M119" s="15">
        <v>41974</v>
      </c>
      <c r="N119" s="5" t="s">
        <v>36</v>
      </c>
      <c r="O119" s="1" t="s">
        <v>37</v>
      </c>
    </row>
    <row r="120" spans="1:15" ht="229.5" customHeight="1">
      <c r="A120" s="1">
        <v>131</v>
      </c>
      <c r="B120" s="21" t="s">
        <v>225</v>
      </c>
      <c r="C120" s="29" t="s">
        <v>226</v>
      </c>
      <c r="D120" s="30" t="s">
        <v>227</v>
      </c>
      <c r="E120" s="21" t="s">
        <v>43</v>
      </c>
      <c r="F120" s="21">
        <v>796</v>
      </c>
      <c r="G120" s="21" t="s">
        <v>46</v>
      </c>
      <c r="H120" s="77">
        <v>1149.002</v>
      </c>
      <c r="I120" s="21">
        <v>45000000</v>
      </c>
      <c r="J120" s="21" t="s">
        <v>35</v>
      </c>
      <c r="K120" s="32" t="str">
        <f>TEXT(0,"54524,537")</f>
        <v>54524,537</v>
      </c>
      <c r="L120" s="15">
        <v>41730</v>
      </c>
      <c r="M120" s="15">
        <v>41974</v>
      </c>
      <c r="N120" s="5" t="s">
        <v>36</v>
      </c>
      <c r="O120" s="1" t="s">
        <v>63</v>
      </c>
    </row>
    <row r="121" spans="1:15" ht="229.5" customHeight="1">
      <c r="A121" s="1">
        <v>132</v>
      </c>
      <c r="B121" s="21" t="s">
        <v>225</v>
      </c>
      <c r="C121" s="29" t="s">
        <v>226</v>
      </c>
      <c r="D121" s="30" t="s">
        <v>228</v>
      </c>
      <c r="E121" s="21" t="s">
        <v>43</v>
      </c>
      <c r="F121" s="21">
        <v>796</v>
      </c>
      <c r="G121" s="21" t="s">
        <v>46</v>
      </c>
      <c r="H121" s="77">
        <v>706.989</v>
      </c>
      <c r="I121" s="21">
        <v>45000000</v>
      </c>
      <c r="J121" s="21" t="s">
        <v>35</v>
      </c>
      <c r="K121" s="32" t="str">
        <f>TEXT(0,"33626,308")</f>
        <v>33626,308</v>
      </c>
      <c r="L121" s="15">
        <v>41730</v>
      </c>
      <c r="M121" s="15">
        <v>41974</v>
      </c>
      <c r="N121" s="5" t="s">
        <v>36</v>
      </c>
      <c r="O121" s="1" t="s">
        <v>63</v>
      </c>
    </row>
    <row r="122" spans="1:15" ht="229.5" customHeight="1">
      <c r="A122" s="1">
        <v>133</v>
      </c>
      <c r="B122" s="21" t="s">
        <v>225</v>
      </c>
      <c r="C122" s="29" t="s">
        <v>226</v>
      </c>
      <c r="D122" s="30" t="s">
        <v>229</v>
      </c>
      <c r="E122" s="21" t="s">
        <v>43</v>
      </c>
      <c r="F122" s="21">
        <v>796</v>
      </c>
      <c r="G122" s="21" t="s">
        <v>46</v>
      </c>
      <c r="H122" s="77">
        <v>750.22</v>
      </c>
      <c r="I122" s="21">
        <v>45000000</v>
      </c>
      <c r="J122" s="21" t="s">
        <v>35</v>
      </c>
      <c r="K122" s="32" t="str">
        <f>TEXT(0,"37044,25")</f>
        <v>37044,25</v>
      </c>
      <c r="L122" s="15">
        <v>41730</v>
      </c>
      <c r="M122" s="15">
        <v>41974</v>
      </c>
      <c r="N122" s="5" t="s">
        <v>36</v>
      </c>
      <c r="O122" s="1" t="s">
        <v>63</v>
      </c>
    </row>
    <row r="123" spans="1:15" ht="229.5" customHeight="1">
      <c r="A123" s="1">
        <v>134</v>
      </c>
      <c r="B123" s="21" t="s">
        <v>225</v>
      </c>
      <c r="C123" s="29" t="s">
        <v>226</v>
      </c>
      <c r="D123" s="30" t="s">
        <v>230</v>
      </c>
      <c r="E123" s="21" t="s">
        <v>43</v>
      </c>
      <c r="F123" s="21">
        <v>796</v>
      </c>
      <c r="G123" s="21" t="s">
        <v>46</v>
      </c>
      <c r="H123" s="77">
        <v>526.37</v>
      </c>
      <c r="I123" s="21">
        <v>45000000</v>
      </c>
      <c r="J123" s="21" t="s">
        <v>35</v>
      </c>
      <c r="K123" s="32" t="str">
        <f>TEXT(0,"84322,852")</f>
        <v>84322,852</v>
      </c>
      <c r="L123" s="15">
        <v>41730</v>
      </c>
      <c r="M123" s="15">
        <v>41974</v>
      </c>
      <c r="N123" s="5" t="s">
        <v>36</v>
      </c>
      <c r="O123" s="1" t="s">
        <v>63</v>
      </c>
    </row>
    <row r="124" spans="1:15" ht="51" customHeight="1">
      <c r="A124" s="1">
        <v>137</v>
      </c>
      <c r="B124" s="21" t="s">
        <v>231</v>
      </c>
      <c r="C124" s="21" t="s">
        <v>232</v>
      </c>
      <c r="D124" s="30" t="s">
        <v>233</v>
      </c>
      <c r="E124" s="21" t="s">
        <v>43</v>
      </c>
      <c r="F124" s="21">
        <v>796</v>
      </c>
      <c r="G124" s="21" t="s">
        <v>46</v>
      </c>
      <c r="H124" s="31">
        <v>1</v>
      </c>
      <c r="I124" s="21">
        <v>45000000</v>
      </c>
      <c r="J124" s="21" t="s">
        <v>35</v>
      </c>
      <c r="K124" s="32" t="str">
        <f>TEXT(0,"75000,00")</f>
        <v>75000,00</v>
      </c>
      <c r="L124" s="15">
        <v>41671</v>
      </c>
      <c r="M124" s="15">
        <v>41974</v>
      </c>
      <c r="N124" s="5" t="s">
        <v>36</v>
      </c>
      <c r="O124" s="1" t="s">
        <v>37</v>
      </c>
    </row>
    <row r="125" spans="1:15" ht="68.25" customHeight="1">
      <c r="A125" s="1">
        <v>138</v>
      </c>
      <c r="B125" s="21" t="s">
        <v>234</v>
      </c>
      <c r="C125" s="21" t="s">
        <v>232</v>
      </c>
      <c r="D125" s="30" t="s">
        <v>235</v>
      </c>
      <c r="E125" s="21" t="s">
        <v>43</v>
      </c>
      <c r="F125" s="21">
        <v>796</v>
      </c>
      <c r="G125" s="21" t="s">
        <v>46</v>
      </c>
      <c r="H125" s="31">
        <v>1</v>
      </c>
      <c r="I125" s="21">
        <v>45000000</v>
      </c>
      <c r="J125" s="21" t="s">
        <v>35</v>
      </c>
      <c r="K125" s="32" t="str">
        <f>TEXT(0,"30 800,00")</f>
        <v>30800,00</v>
      </c>
      <c r="L125" s="15">
        <v>41671</v>
      </c>
      <c r="M125" s="15">
        <v>41974</v>
      </c>
      <c r="N125" s="5" t="s">
        <v>36</v>
      </c>
      <c r="O125" s="1" t="s">
        <v>37</v>
      </c>
    </row>
    <row r="126" spans="1:15" ht="96" customHeight="1">
      <c r="A126" s="1">
        <v>139</v>
      </c>
      <c r="B126" s="21" t="s">
        <v>236</v>
      </c>
      <c r="C126" s="21" t="s">
        <v>237</v>
      </c>
      <c r="D126" s="30" t="s">
        <v>238</v>
      </c>
      <c r="E126" s="21" t="s">
        <v>43</v>
      </c>
      <c r="F126" s="21">
        <v>796</v>
      </c>
      <c r="G126" s="21" t="s">
        <v>46</v>
      </c>
      <c r="H126" s="31">
        <v>1</v>
      </c>
      <c r="I126" s="21">
        <v>45000000</v>
      </c>
      <c r="J126" s="21" t="s">
        <v>35</v>
      </c>
      <c r="K126" s="32" t="str">
        <f>TEXT(0,"24 500,00")</f>
        <v>24500,00</v>
      </c>
      <c r="L126" s="15">
        <v>41760</v>
      </c>
      <c r="M126" s="15">
        <v>41974</v>
      </c>
      <c r="N126" s="5" t="s">
        <v>36</v>
      </c>
      <c r="O126" s="1" t="s">
        <v>63</v>
      </c>
    </row>
    <row r="127" spans="1:15" ht="113.25" customHeight="1">
      <c r="A127" s="1">
        <v>140</v>
      </c>
      <c r="B127" s="21" t="s">
        <v>236</v>
      </c>
      <c r="C127" s="21" t="s">
        <v>237</v>
      </c>
      <c r="D127" s="30" t="s">
        <v>239</v>
      </c>
      <c r="E127" s="21" t="s">
        <v>43</v>
      </c>
      <c r="F127" s="21">
        <v>796</v>
      </c>
      <c r="G127" s="21" t="s">
        <v>46</v>
      </c>
      <c r="H127" s="31">
        <v>1</v>
      </c>
      <c r="I127" s="21">
        <v>45000000</v>
      </c>
      <c r="J127" s="21" t="s">
        <v>35</v>
      </c>
      <c r="K127" s="32">
        <v>124023.00042</v>
      </c>
      <c r="L127" s="15">
        <v>41760</v>
      </c>
      <c r="M127" s="15">
        <v>41974</v>
      </c>
      <c r="N127" s="5" t="s">
        <v>36</v>
      </c>
      <c r="O127" s="1" t="s">
        <v>63</v>
      </c>
    </row>
    <row r="128" spans="1:15" ht="56.25" customHeight="1">
      <c r="A128" s="1">
        <v>141</v>
      </c>
      <c r="B128" s="21" t="s">
        <v>236</v>
      </c>
      <c r="C128" s="21" t="s">
        <v>237</v>
      </c>
      <c r="D128" s="30" t="s">
        <v>240</v>
      </c>
      <c r="E128" s="21" t="s">
        <v>43</v>
      </c>
      <c r="F128" s="21">
        <v>796</v>
      </c>
      <c r="G128" s="21" t="s">
        <v>46</v>
      </c>
      <c r="H128" s="31">
        <v>1</v>
      </c>
      <c r="I128" s="21">
        <v>45000000</v>
      </c>
      <c r="J128" s="21" t="s">
        <v>35</v>
      </c>
      <c r="K128" s="32">
        <v>35680</v>
      </c>
      <c r="L128" s="15">
        <v>41699</v>
      </c>
      <c r="M128" s="15">
        <v>41974</v>
      </c>
      <c r="N128" s="5" t="s">
        <v>36</v>
      </c>
      <c r="O128" s="1" t="s">
        <v>63</v>
      </c>
    </row>
    <row r="129" spans="1:15" ht="73.5" customHeight="1">
      <c r="A129" s="1">
        <v>142</v>
      </c>
      <c r="B129" s="21" t="s">
        <v>236</v>
      </c>
      <c r="C129" s="21" t="s">
        <v>237</v>
      </c>
      <c r="D129" s="30" t="s">
        <v>241</v>
      </c>
      <c r="E129" s="21" t="s">
        <v>43</v>
      </c>
      <c r="F129" s="21">
        <v>796</v>
      </c>
      <c r="G129" s="21" t="s">
        <v>46</v>
      </c>
      <c r="H129" s="31">
        <v>1</v>
      </c>
      <c r="I129" s="21">
        <v>45000000</v>
      </c>
      <c r="J129" s="21" t="s">
        <v>35</v>
      </c>
      <c r="K129" s="32">
        <v>10000</v>
      </c>
      <c r="L129" s="15">
        <v>41699</v>
      </c>
      <c r="M129" s="15">
        <v>41974</v>
      </c>
      <c r="N129" s="5" t="s">
        <v>36</v>
      </c>
      <c r="O129" s="1" t="s">
        <v>63</v>
      </c>
    </row>
    <row r="130" spans="1:15" ht="59.25" customHeight="1">
      <c r="A130" s="1">
        <v>143</v>
      </c>
      <c r="B130" s="21" t="s">
        <v>236</v>
      </c>
      <c r="C130" s="21" t="s">
        <v>237</v>
      </c>
      <c r="D130" s="30" t="s">
        <v>242</v>
      </c>
      <c r="E130" s="21" t="s">
        <v>43</v>
      </c>
      <c r="F130" s="21">
        <v>796</v>
      </c>
      <c r="G130" s="21" t="s">
        <v>46</v>
      </c>
      <c r="H130" s="31">
        <v>1</v>
      </c>
      <c r="I130" s="21">
        <v>45000000</v>
      </c>
      <c r="J130" s="21" t="s">
        <v>35</v>
      </c>
      <c r="K130" s="32">
        <v>20000</v>
      </c>
      <c r="L130" s="15">
        <v>41699</v>
      </c>
      <c r="M130" s="15">
        <v>41974</v>
      </c>
      <c r="N130" s="5" t="s">
        <v>36</v>
      </c>
      <c r="O130" s="1" t="s">
        <v>63</v>
      </c>
    </row>
    <row r="131" spans="1:15" ht="96" customHeight="1">
      <c r="A131" s="1">
        <v>144</v>
      </c>
      <c r="B131" s="21" t="s">
        <v>236</v>
      </c>
      <c r="C131" s="21" t="s">
        <v>237</v>
      </c>
      <c r="D131" s="30" t="s">
        <v>243</v>
      </c>
      <c r="E131" s="21" t="s">
        <v>43</v>
      </c>
      <c r="F131" s="21">
        <v>796</v>
      </c>
      <c r="G131" s="21" t="s">
        <v>46</v>
      </c>
      <c r="H131" s="31">
        <v>1</v>
      </c>
      <c r="I131" s="21">
        <v>45000000</v>
      </c>
      <c r="J131" s="21" t="s">
        <v>35</v>
      </c>
      <c r="K131" s="32" t="str">
        <f>TEXT(0,"19 186,00")</f>
        <v>19186,00</v>
      </c>
      <c r="L131" s="15">
        <v>41730</v>
      </c>
      <c r="M131" s="15">
        <v>41974</v>
      </c>
      <c r="N131" s="5" t="s">
        <v>36</v>
      </c>
      <c r="O131" s="1" t="s">
        <v>63</v>
      </c>
    </row>
    <row r="132" spans="1:15" ht="114" customHeight="1">
      <c r="A132" s="1">
        <v>148</v>
      </c>
      <c r="B132" s="21" t="s">
        <v>244</v>
      </c>
      <c r="C132" s="21" t="s">
        <v>245</v>
      </c>
      <c r="D132" s="36" t="s">
        <v>246</v>
      </c>
      <c r="E132" s="21" t="s">
        <v>43</v>
      </c>
      <c r="F132" s="21" t="s">
        <v>156</v>
      </c>
      <c r="G132" s="21" t="s">
        <v>157</v>
      </c>
      <c r="H132" s="78">
        <v>3.5042</v>
      </c>
      <c r="I132" s="21">
        <v>45000000</v>
      </c>
      <c r="J132" s="21" t="s">
        <v>35</v>
      </c>
      <c r="K132" s="32">
        <f>1134691545/1000</f>
        <v>1134691.545</v>
      </c>
      <c r="L132" s="15">
        <v>41699</v>
      </c>
      <c r="M132" s="15">
        <v>41974</v>
      </c>
      <c r="N132" s="5" t="s">
        <v>36</v>
      </c>
      <c r="O132" s="1" t="s">
        <v>63</v>
      </c>
    </row>
    <row r="133" spans="1:15" ht="63.75" customHeight="1">
      <c r="A133" s="1">
        <v>150</v>
      </c>
      <c r="B133" s="21" t="s">
        <v>244</v>
      </c>
      <c r="C133" s="21" t="s">
        <v>245</v>
      </c>
      <c r="D133" s="30" t="s">
        <v>247</v>
      </c>
      <c r="E133" s="21" t="s">
        <v>43</v>
      </c>
      <c r="F133" s="21" t="s">
        <v>156</v>
      </c>
      <c r="G133" s="21" t="s">
        <v>157</v>
      </c>
      <c r="H133" s="78">
        <v>8.29246</v>
      </c>
      <c r="I133" s="21">
        <v>45000000</v>
      </c>
      <c r="J133" s="21" t="s">
        <v>35</v>
      </c>
      <c r="K133" s="32">
        <f>1132610309/1000</f>
        <v>1132610.309</v>
      </c>
      <c r="L133" s="15">
        <v>41699</v>
      </c>
      <c r="M133" s="15">
        <v>41974</v>
      </c>
      <c r="N133" s="5" t="s">
        <v>36</v>
      </c>
      <c r="O133" s="1" t="s">
        <v>63</v>
      </c>
    </row>
    <row r="134" spans="1:15" ht="108.75" customHeight="1">
      <c r="A134" s="1">
        <v>156</v>
      </c>
      <c r="B134" s="21" t="s">
        <v>244</v>
      </c>
      <c r="C134" s="21" t="s">
        <v>245</v>
      </c>
      <c r="D134" s="30" t="s">
        <v>248</v>
      </c>
      <c r="E134" s="21" t="s">
        <v>43</v>
      </c>
      <c r="F134" s="21" t="s">
        <v>156</v>
      </c>
      <c r="G134" s="21" t="s">
        <v>157</v>
      </c>
      <c r="H134" s="78">
        <v>7.0249</v>
      </c>
      <c r="I134" s="21">
        <v>45000000</v>
      </c>
      <c r="J134" s="21" t="s">
        <v>35</v>
      </c>
      <c r="K134" s="32">
        <f>894122880/1000</f>
        <v>894122.88</v>
      </c>
      <c r="L134" s="15">
        <v>41699</v>
      </c>
      <c r="M134" s="15">
        <v>41974</v>
      </c>
      <c r="N134" s="5" t="s">
        <v>36</v>
      </c>
      <c r="O134" s="1" t="s">
        <v>63</v>
      </c>
    </row>
    <row r="135" spans="1:15" ht="76.5" customHeight="1">
      <c r="A135" s="1">
        <v>158</v>
      </c>
      <c r="B135" s="21" t="s">
        <v>244</v>
      </c>
      <c r="C135" s="21" t="s">
        <v>245</v>
      </c>
      <c r="D135" s="30" t="s">
        <v>249</v>
      </c>
      <c r="E135" s="21" t="s">
        <v>43</v>
      </c>
      <c r="F135" s="21" t="s">
        <v>156</v>
      </c>
      <c r="G135" s="21" t="s">
        <v>157</v>
      </c>
      <c r="H135" s="78">
        <v>8.928</v>
      </c>
      <c r="I135" s="21">
        <v>45000000</v>
      </c>
      <c r="J135" s="21" t="s">
        <v>35</v>
      </c>
      <c r="K135" s="32">
        <f>938832039/1000</f>
        <v>938832.039</v>
      </c>
      <c r="L135" s="15">
        <v>41699</v>
      </c>
      <c r="M135" s="15">
        <v>41974</v>
      </c>
      <c r="N135" s="5" t="s">
        <v>36</v>
      </c>
      <c r="O135" s="1" t="s">
        <v>63</v>
      </c>
    </row>
    <row r="136" spans="1:15" ht="118.5" customHeight="1">
      <c r="A136" s="1">
        <v>162</v>
      </c>
      <c r="B136" s="21" t="s">
        <v>250</v>
      </c>
      <c r="C136" s="21" t="s">
        <v>251</v>
      </c>
      <c r="D136" s="30" t="s">
        <v>252</v>
      </c>
      <c r="E136" s="21" t="s">
        <v>43</v>
      </c>
      <c r="F136" s="21" t="s">
        <v>156</v>
      </c>
      <c r="G136" s="21" t="s">
        <v>46</v>
      </c>
      <c r="H136" s="31">
        <v>466</v>
      </c>
      <c r="I136" s="21">
        <v>45000000</v>
      </c>
      <c r="J136" s="21" t="s">
        <v>35</v>
      </c>
      <c r="K136" s="32">
        <f>81000000/1000</f>
        <v>81000</v>
      </c>
      <c r="L136" s="15">
        <v>41699</v>
      </c>
      <c r="M136" s="15">
        <v>41974</v>
      </c>
      <c r="N136" s="5" t="s">
        <v>36</v>
      </c>
      <c r="O136" s="1" t="s">
        <v>63</v>
      </c>
    </row>
    <row r="137" spans="1:15" ht="76.5" customHeight="1">
      <c r="A137" s="1">
        <v>175</v>
      </c>
      <c r="B137" s="21" t="s">
        <v>250</v>
      </c>
      <c r="C137" s="21" t="s">
        <v>245</v>
      </c>
      <c r="D137" s="30" t="s">
        <v>253</v>
      </c>
      <c r="E137" s="21" t="s">
        <v>43</v>
      </c>
      <c r="F137" s="21">
        <v>796</v>
      </c>
      <c r="G137" s="21" t="s">
        <v>46</v>
      </c>
      <c r="H137" s="31">
        <v>334</v>
      </c>
      <c r="I137" s="21">
        <v>45000000</v>
      </c>
      <c r="J137" s="21" t="s">
        <v>35</v>
      </c>
      <c r="K137" s="20">
        <f>22369905.3/1000</f>
        <v>22369.905300000002</v>
      </c>
      <c r="L137" s="15">
        <v>41730</v>
      </c>
      <c r="M137" s="15">
        <v>41974</v>
      </c>
      <c r="N137" s="5" t="s">
        <v>36</v>
      </c>
      <c r="O137" s="1" t="s">
        <v>63</v>
      </c>
    </row>
    <row r="138" spans="1:15" ht="93.75" customHeight="1">
      <c r="A138" s="1">
        <v>189</v>
      </c>
      <c r="B138" s="21" t="s">
        <v>250</v>
      </c>
      <c r="C138" s="21" t="s">
        <v>245</v>
      </c>
      <c r="D138" s="30" t="s">
        <v>254</v>
      </c>
      <c r="E138" s="21" t="s">
        <v>43</v>
      </c>
      <c r="F138" s="21">
        <v>796</v>
      </c>
      <c r="G138" s="21" t="s">
        <v>46</v>
      </c>
      <c r="H138" s="31">
        <v>91</v>
      </c>
      <c r="I138" s="21">
        <v>45000000</v>
      </c>
      <c r="J138" s="21" t="s">
        <v>35</v>
      </c>
      <c r="K138" s="32" t="str">
        <f>TEXT(0,"62 894,414")</f>
        <v>62894,414</v>
      </c>
      <c r="L138" s="15">
        <v>41730</v>
      </c>
      <c r="M138" s="15">
        <v>41974</v>
      </c>
      <c r="N138" s="5" t="s">
        <v>36</v>
      </c>
      <c r="O138" s="1" t="s">
        <v>63</v>
      </c>
    </row>
    <row r="139" spans="1:15" ht="63.75" customHeight="1">
      <c r="A139" s="1">
        <v>190</v>
      </c>
      <c r="B139" s="21" t="s">
        <v>250</v>
      </c>
      <c r="C139" s="21" t="s">
        <v>245</v>
      </c>
      <c r="D139" s="30" t="s">
        <v>255</v>
      </c>
      <c r="E139" s="21" t="s">
        <v>43</v>
      </c>
      <c r="F139" s="21">
        <v>796</v>
      </c>
      <c r="G139" s="21" t="s">
        <v>46</v>
      </c>
      <c r="H139" s="31">
        <v>43</v>
      </c>
      <c r="I139" s="21">
        <v>45000000</v>
      </c>
      <c r="J139" s="21" t="s">
        <v>35</v>
      </c>
      <c r="K139" s="32">
        <v>70870</v>
      </c>
      <c r="L139" s="15">
        <v>41730</v>
      </c>
      <c r="M139" s="15">
        <v>41974</v>
      </c>
      <c r="N139" s="5" t="s">
        <v>36</v>
      </c>
      <c r="O139" s="1" t="s">
        <v>63</v>
      </c>
    </row>
    <row r="140" spans="1:15" ht="78" customHeight="1">
      <c r="A140" s="1">
        <v>191</v>
      </c>
      <c r="B140" s="21" t="s">
        <v>250</v>
      </c>
      <c r="C140" s="21" t="s">
        <v>245</v>
      </c>
      <c r="D140" s="30" t="s">
        <v>256</v>
      </c>
      <c r="E140" s="21" t="s">
        <v>43</v>
      </c>
      <c r="F140" s="21">
        <v>796</v>
      </c>
      <c r="G140" s="21" t="s">
        <v>46</v>
      </c>
      <c r="H140" s="31">
        <v>25</v>
      </c>
      <c r="I140" s="21">
        <v>45000000</v>
      </c>
      <c r="J140" s="21" t="s">
        <v>35</v>
      </c>
      <c r="K140" s="32">
        <v>7500</v>
      </c>
      <c r="L140" s="15">
        <v>41699</v>
      </c>
      <c r="M140" s="15">
        <v>41974</v>
      </c>
      <c r="N140" s="5" t="s">
        <v>36</v>
      </c>
      <c r="O140" s="1" t="s">
        <v>63</v>
      </c>
    </row>
    <row r="141" spans="1:15" ht="86.25" customHeight="1">
      <c r="A141" s="1">
        <v>193</v>
      </c>
      <c r="B141" s="21" t="s">
        <v>257</v>
      </c>
      <c r="C141" s="21" t="s">
        <v>232</v>
      </c>
      <c r="D141" s="17" t="s">
        <v>258</v>
      </c>
      <c r="E141" s="21" t="s">
        <v>43</v>
      </c>
      <c r="F141" s="21">
        <v>796</v>
      </c>
      <c r="G141" s="21" t="s">
        <v>46</v>
      </c>
      <c r="H141" s="31">
        <v>1929</v>
      </c>
      <c r="I141" s="21">
        <v>45000000</v>
      </c>
      <c r="J141" s="21" t="s">
        <v>35</v>
      </c>
      <c r="K141" s="32">
        <f>26800117.2/1000</f>
        <v>26800.1172</v>
      </c>
      <c r="L141" s="15">
        <v>41791</v>
      </c>
      <c r="M141" s="15">
        <v>41974</v>
      </c>
      <c r="N141" s="5" t="s">
        <v>36</v>
      </c>
      <c r="O141" s="1" t="s">
        <v>63</v>
      </c>
    </row>
    <row r="142" spans="1:15" ht="96" customHeight="1">
      <c r="A142" s="1">
        <v>196</v>
      </c>
      <c r="B142" s="21" t="s">
        <v>257</v>
      </c>
      <c r="C142" s="21" t="s">
        <v>232</v>
      </c>
      <c r="D142" s="30" t="s">
        <v>259</v>
      </c>
      <c r="E142" s="21" t="s">
        <v>43</v>
      </c>
      <c r="F142" s="21">
        <v>796</v>
      </c>
      <c r="G142" s="21" t="s">
        <v>46</v>
      </c>
      <c r="H142" s="31">
        <v>10</v>
      </c>
      <c r="I142" s="21">
        <v>45000000</v>
      </c>
      <c r="J142" s="21" t="s">
        <v>35</v>
      </c>
      <c r="K142" s="40">
        <v>169671.58</v>
      </c>
      <c r="L142" s="15">
        <v>41730</v>
      </c>
      <c r="M142" s="15">
        <v>41974</v>
      </c>
      <c r="N142" s="5" t="s">
        <v>36</v>
      </c>
      <c r="O142" s="1" t="s">
        <v>63</v>
      </c>
    </row>
    <row r="143" spans="1:15" ht="152.25" customHeight="1">
      <c r="A143" s="1">
        <v>201</v>
      </c>
      <c r="B143" s="21" t="s">
        <v>260</v>
      </c>
      <c r="C143" s="21">
        <v>4030000</v>
      </c>
      <c r="D143" s="30" t="s">
        <v>261</v>
      </c>
      <c r="E143" s="21" t="s">
        <v>43</v>
      </c>
      <c r="F143" s="21">
        <v>796</v>
      </c>
      <c r="G143" s="21" t="s">
        <v>46</v>
      </c>
      <c r="H143" s="31">
        <v>29</v>
      </c>
      <c r="I143" s="21">
        <v>45000000</v>
      </c>
      <c r="J143" s="21" t="s">
        <v>35</v>
      </c>
      <c r="K143" s="32" t="str">
        <f>TEXT(0,10329.421)</f>
        <v>10329,421</v>
      </c>
      <c r="L143" s="15">
        <v>41730</v>
      </c>
      <c r="M143" s="15">
        <v>41974</v>
      </c>
      <c r="N143" s="5" t="s">
        <v>36</v>
      </c>
      <c r="O143" s="1" t="s">
        <v>63</v>
      </c>
    </row>
    <row r="144" spans="1:15" ht="89.25" customHeight="1">
      <c r="A144" s="1">
        <v>202</v>
      </c>
      <c r="B144" s="21" t="s">
        <v>260</v>
      </c>
      <c r="C144" s="21" t="s">
        <v>232</v>
      </c>
      <c r="D144" s="17" t="s">
        <v>262</v>
      </c>
      <c r="E144" s="21" t="s">
        <v>43</v>
      </c>
      <c r="F144" s="21">
        <v>796</v>
      </c>
      <c r="G144" s="21" t="s">
        <v>46</v>
      </c>
      <c r="H144" s="31">
        <v>1726</v>
      </c>
      <c r="I144" s="21">
        <v>45000000</v>
      </c>
      <c r="J144" s="21" t="s">
        <v>35</v>
      </c>
      <c r="K144" s="32" t="str">
        <f>TEXT(0,"16 030,644")</f>
        <v>16030,644</v>
      </c>
      <c r="L144" s="15">
        <v>41699</v>
      </c>
      <c r="M144" s="15">
        <v>41974</v>
      </c>
      <c r="N144" s="5" t="s">
        <v>36</v>
      </c>
      <c r="O144" s="1" t="s">
        <v>63</v>
      </c>
    </row>
    <row r="145" spans="1:15" ht="100.5" customHeight="1">
      <c r="A145" s="1">
        <v>203</v>
      </c>
      <c r="B145" s="21" t="s">
        <v>263</v>
      </c>
      <c r="C145" s="21">
        <v>4030000</v>
      </c>
      <c r="D145" s="30" t="s">
        <v>264</v>
      </c>
      <c r="E145" s="21" t="s">
        <v>43</v>
      </c>
      <c r="F145" s="21">
        <v>796</v>
      </c>
      <c r="G145" s="21" t="s">
        <v>46</v>
      </c>
      <c r="H145" s="31">
        <v>571</v>
      </c>
      <c r="I145" s="21">
        <v>45000000</v>
      </c>
      <c r="J145" s="21" t="s">
        <v>35</v>
      </c>
      <c r="K145" s="32">
        <v>11962.335</v>
      </c>
      <c r="L145" s="15">
        <v>41730</v>
      </c>
      <c r="M145" s="15">
        <v>41974</v>
      </c>
      <c r="N145" s="5" t="s">
        <v>36</v>
      </c>
      <c r="O145" s="1" t="s">
        <v>63</v>
      </c>
    </row>
    <row r="146" spans="1:15" ht="165.75" customHeight="1">
      <c r="A146" s="1">
        <v>208</v>
      </c>
      <c r="B146" s="1" t="s">
        <v>82</v>
      </c>
      <c r="C146" s="1" t="s">
        <v>265</v>
      </c>
      <c r="D146" s="2" t="s">
        <v>266</v>
      </c>
      <c r="E146" s="2" t="s">
        <v>267</v>
      </c>
      <c r="F146" s="1">
        <v>796</v>
      </c>
      <c r="G146" s="1" t="s">
        <v>58</v>
      </c>
      <c r="H146" s="1">
        <v>1</v>
      </c>
      <c r="I146" s="1">
        <v>45000000</v>
      </c>
      <c r="J146" s="1" t="s">
        <v>35</v>
      </c>
      <c r="K146" s="20" t="str">
        <f>TEXT(0,"5 142,00")</f>
        <v>5142,00</v>
      </c>
      <c r="L146" s="15">
        <v>41760</v>
      </c>
      <c r="M146" s="15">
        <v>41974</v>
      </c>
      <c r="N146" s="5" t="s">
        <v>36</v>
      </c>
      <c r="O146" s="1" t="s">
        <v>63</v>
      </c>
    </row>
    <row r="147" spans="1:15" ht="127.5" customHeight="1">
      <c r="A147" s="1">
        <v>209</v>
      </c>
      <c r="B147" s="1" t="s">
        <v>268</v>
      </c>
      <c r="C147" s="1">
        <v>8513102</v>
      </c>
      <c r="D147" s="2" t="s">
        <v>269</v>
      </c>
      <c r="E147" s="1" t="s">
        <v>32</v>
      </c>
      <c r="F147" s="1" t="s">
        <v>270</v>
      </c>
      <c r="G147" s="1" t="s">
        <v>271</v>
      </c>
      <c r="H147" s="1" t="s">
        <v>62</v>
      </c>
      <c r="I147" s="1">
        <v>45000000</v>
      </c>
      <c r="J147" s="1" t="s">
        <v>35</v>
      </c>
      <c r="K147" s="20">
        <v>9266.18</v>
      </c>
      <c r="L147" s="15">
        <v>41730</v>
      </c>
      <c r="M147" s="15">
        <v>41974</v>
      </c>
      <c r="N147" s="5" t="s">
        <v>36</v>
      </c>
      <c r="O147" s="1" t="s">
        <v>63</v>
      </c>
    </row>
    <row r="148" spans="1:201" ht="180" customHeight="1">
      <c r="A148" s="1">
        <v>210</v>
      </c>
      <c r="B148" s="1" t="s">
        <v>272</v>
      </c>
      <c r="C148" s="1" t="s">
        <v>273</v>
      </c>
      <c r="D148" s="2" t="s">
        <v>274</v>
      </c>
      <c r="E148" s="1" t="s">
        <v>275</v>
      </c>
      <c r="F148" s="1" t="s">
        <v>270</v>
      </c>
      <c r="G148" s="1" t="s">
        <v>271</v>
      </c>
      <c r="H148" s="1" t="s">
        <v>62</v>
      </c>
      <c r="I148" s="1">
        <v>45000000</v>
      </c>
      <c r="J148" s="1" t="s">
        <v>35</v>
      </c>
      <c r="K148" s="20">
        <v>111000</v>
      </c>
      <c r="L148" s="15">
        <v>41760</v>
      </c>
      <c r="M148" s="15">
        <v>41974</v>
      </c>
      <c r="N148" s="5" t="s">
        <v>36</v>
      </c>
      <c r="O148" s="1" t="s">
        <v>63</v>
      </c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</row>
    <row r="149" spans="1:15" ht="64.5" customHeight="1">
      <c r="A149" s="1">
        <v>212</v>
      </c>
      <c r="B149" s="1" t="s">
        <v>276</v>
      </c>
      <c r="C149" s="12">
        <v>2917170</v>
      </c>
      <c r="D149" s="2" t="s">
        <v>277</v>
      </c>
      <c r="E149" s="1" t="s">
        <v>32</v>
      </c>
      <c r="F149" s="1">
        <v>796</v>
      </c>
      <c r="G149" s="1" t="s">
        <v>58</v>
      </c>
      <c r="H149" s="1" t="s">
        <v>34</v>
      </c>
      <c r="I149" s="1">
        <v>45000000</v>
      </c>
      <c r="J149" s="1" t="s">
        <v>35</v>
      </c>
      <c r="K149" s="20">
        <v>605.56359</v>
      </c>
      <c r="L149" s="15">
        <v>41821</v>
      </c>
      <c r="M149" s="15">
        <v>41974</v>
      </c>
      <c r="N149" s="5" t="s">
        <v>36</v>
      </c>
      <c r="O149" s="1" t="s">
        <v>63</v>
      </c>
    </row>
    <row r="150" spans="1:15" ht="51" customHeight="1">
      <c r="A150" s="1">
        <v>214</v>
      </c>
      <c r="B150" s="1" t="s">
        <v>278</v>
      </c>
      <c r="C150" s="1">
        <v>3400000</v>
      </c>
      <c r="D150" s="2" t="s">
        <v>279</v>
      </c>
      <c r="E150" s="1" t="s">
        <v>32</v>
      </c>
      <c r="F150" s="1">
        <v>796</v>
      </c>
      <c r="G150" s="1" t="s">
        <v>46</v>
      </c>
      <c r="H150" s="1" t="s">
        <v>62</v>
      </c>
      <c r="I150" s="1">
        <v>45000000</v>
      </c>
      <c r="J150" s="1" t="s">
        <v>35</v>
      </c>
      <c r="K150" s="20">
        <v>20520</v>
      </c>
      <c r="L150" s="15">
        <v>41730</v>
      </c>
      <c r="M150" s="15">
        <v>41974</v>
      </c>
      <c r="N150" s="5" t="s">
        <v>36</v>
      </c>
      <c r="O150" s="1" t="s">
        <v>63</v>
      </c>
    </row>
    <row r="151" spans="1:15" ht="78" customHeight="1">
      <c r="A151" s="1">
        <v>218</v>
      </c>
      <c r="B151" s="1" t="s">
        <v>280</v>
      </c>
      <c r="C151" s="1">
        <v>5020000</v>
      </c>
      <c r="D151" s="2" t="s">
        <v>281</v>
      </c>
      <c r="E151" s="1" t="s">
        <v>32</v>
      </c>
      <c r="F151" s="1">
        <v>796</v>
      </c>
      <c r="G151" s="1" t="s">
        <v>58</v>
      </c>
      <c r="H151" s="1" t="s">
        <v>34</v>
      </c>
      <c r="I151" s="1">
        <v>45000000</v>
      </c>
      <c r="J151" s="1" t="s">
        <v>35</v>
      </c>
      <c r="K151" s="20" t="str">
        <f>TEXT(0,"1083,00")</f>
        <v>1083,00</v>
      </c>
      <c r="L151" s="15">
        <v>41730</v>
      </c>
      <c r="M151" s="15">
        <v>41974</v>
      </c>
      <c r="N151" s="5" t="s">
        <v>36</v>
      </c>
      <c r="O151" s="1" t="s">
        <v>63</v>
      </c>
    </row>
    <row r="152" spans="1:15" ht="90.75" customHeight="1">
      <c r="A152" s="1">
        <v>219</v>
      </c>
      <c r="B152" s="1" t="s">
        <v>280</v>
      </c>
      <c r="C152" s="1">
        <v>5020000</v>
      </c>
      <c r="D152" s="2" t="s">
        <v>282</v>
      </c>
      <c r="E152" s="1" t="s">
        <v>32</v>
      </c>
      <c r="F152" s="1">
        <v>796</v>
      </c>
      <c r="G152" s="1" t="s">
        <v>58</v>
      </c>
      <c r="H152" s="1" t="s">
        <v>34</v>
      </c>
      <c r="I152" s="1">
        <v>45000000</v>
      </c>
      <c r="J152" s="1" t="s">
        <v>35</v>
      </c>
      <c r="K152" s="20">
        <v>2175</v>
      </c>
      <c r="L152" s="15">
        <v>41730</v>
      </c>
      <c r="M152" s="15">
        <v>41974</v>
      </c>
      <c r="N152" s="5" t="s">
        <v>36</v>
      </c>
      <c r="O152" s="1" t="s">
        <v>63</v>
      </c>
    </row>
    <row r="153" spans="1:15" ht="92.25" customHeight="1">
      <c r="A153" s="1">
        <v>220</v>
      </c>
      <c r="B153" s="1" t="s">
        <v>280</v>
      </c>
      <c r="C153" s="1">
        <v>5020000</v>
      </c>
      <c r="D153" s="2" t="s">
        <v>283</v>
      </c>
      <c r="E153" s="1" t="s">
        <v>32</v>
      </c>
      <c r="F153" s="1">
        <v>796</v>
      </c>
      <c r="G153" s="1" t="s">
        <v>58</v>
      </c>
      <c r="H153" s="1" t="s">
        <v>34</v>
      </c>
      <c r="I153" s="1">
        <v>45000000</v>
      </c>
      <c r="J153" s="1" t="s">
        <v>35</v>
      </c>
      <c r="K153" s="20" t="str">
        <f>TEXT(0,"2673,00")</f>
        <v>2673,00</v>
      </c>
      <c r="L153" s="15">
        <v>41730</v>
      </c>
      <c r="M153" s="15">
        <v>41974</v>
      </c>
      <c r="N153" s="5" t="s">
        <v>36</v>
      </c>
      <c r="O153" s="1" t="s">
        <v>63</v>
      </c>
    </row>
    <row r="154" spans="1:15" ht="78" customHeight="1">
      <c r="A154" s="1">
        <v>223</v>
      </c>
      <c r="B154" s="1" t="s">
        <v>280</v>
      </c>
      <c r="C154" s="1">
        <v>5020000</v>
      </c>
      <c r="D154" s="2" t="s">
        <v>284</v>
      </c>
      <c r="E154" s="1" t="s">
        <v>32</v>
      </c>
      <c r="F154" s="1">
        <v>796</v>
      </c>
      <c r="G154" s="1" t="s">
        <v>58</v>
      </c>
      <c r="H154" s="1" t="s">
        <v>34</v>
      </c>
      <c r="I154" s="1">
        <v>45000000</v>
      </c>
      <c r="J154" s="1" t="s">
        <v>35</v>
      </c>
      <c r="K154" s="20">
        <v>540</v>
      </c>
      <c r="L154" s="15">
        <v>41730</v>
      </c>
      <c r="M154" s="15">
        <v>41974</v>
      </c>
      <c r="N154" s="5" t="s">
        <v>36</v>
      </c>
      <c r="O154" s="1" t="s">
        <v>63</v>
      </c>
    </row>
    <row r="155" spans="1:15" ht="63.75" customHeight="1">
      <c r="A155" s="1">
        <v>227</v>
      </c>
      <c r="B155" s="1" t="s">
        <v>280</v>
      </c>
      <c r="C155" s="12">
        <v>5020000</v>
      </c>
      <c r="D155" s="2" t="s">
        <v>285</v>
      </c>
      <c r="E155" s="1" t="s">
        <v>32</v>
      </c>
      <c r="F155" s="1">
        <v>796</v>
      </c>
      <c r="G155" s="1" t="s">
        <v>58</v>
      </c>
      <c r="H155" s="1" t="s">
        <v>34</v>
      </c>
      <c r="I155" s="1">
        <v>45000000</v>
      </c>
      <c r="J155" s="1" t="s">
        <v>35</v>
      </c>
      <c r="K155" s="20">
        <v>810</v>
      </c>
      <c r="L155" s="15">
        <v>41730</v>
      </c>
      <c r="M155" s="15">
        <v>41974</v>
      </c>
      <c r="N155" s="5" t="s">
        <v>36</v>
      </c>
      <c r="O155" s="1" t="s">
        <v>63</v>
      </c>
    </row>
    <row r="156" spans="1:15" ht="51" customHeight="1">
      <c r="A156" s="1">
        <v>230</v>
      </c>
      <c r="B156" s="1" t="s">
        <v>286</v>
      </c>
      <c r="C156" s="1">
        <v>2811844</v>
      </c>
      <c r="D156" s="2" t="s">
        <v>287</v>
      </c>
      <c r="E156" s="1" t="s">
        <v>32</v>
      </c>
      <c r="F156" s="1">
        <v>796</v>
      </c>
      <c r="G156" s="1" t="s">
        <v>46</v>
      </c>
      <c r="H156" s="1" t="s">
        <v>62</v>
      </c>
      <c r="I156" s="1">
        <v>45000000</v>
      </c>
      <c r="J156" s="1" t="s">
        <v>35</v>
      </c>
      <c r="K156" s="20">
        <v>1900</v>
      </c>
      <c r="L156" s="15">
        <v>41821</v>
      </c>
      <c r="M156" s="15">
        <v>41974</v>
      </c>
      <c r="N156" s="5" t="s">
        <v>36</v>
      </c>
      <c r="O156" s="1" t="s">
        <v>63</v>
      </c>
    </row>
    <row r="157" spans="1:15" ht="72.75" customHeight="1">
      <c r="A157" s="1">
        <v>238</v>
      </c>
      <c r="B157" s="1" t="s">
        <v>276</v>
      </c>
      <c r="C157" s="1">
        <v>2917170</v>
      </c>
      <c r="D157" s="2" t="s">
        <v>288</v>
      </c>
      <c r="E157" s="1" t="s">
        <v>32</v>
      </c>
      <c r="F157" s="1">
        <v>796</v>
      </c>
      <c r="G157" s="1" t="s">
        <v>46</v>
      </c>
      <c r="H157" s="1" t="s">
        <v>62</v>
      </c>
      <c r="I157" s="1">
        <v>45000000</v>
      </c>
      <c r="J157" s="1" t="s">
        <v>35</v>
      </c>
      <c r="K157" s="20" t="str">
        <f>TEXT(0,"2 421,84")</f>
        <v>2421,84</v>
      </c>
      <c r="L157" s="15">
        <v>41760</v>
      </c>
      <c r="M157" s="15">
        <v>41974</v>
      </c>
      <c r="N157" s="5" t="s">
        <v>36</v>
      </c>
      <c r="O157" s="1" t="s">
        <v>63</v>
      </c>
    </row>
    <row r="158" spans="1:15" ht="80.25" customHeight="1">
      <c r="A158" s="1">
        <v>239</v>
      </c>
      <c r="B158" s="1" t="s">
        <v>278</v>
      </c>
      <c r="C158" s="1">
        <v>3400000</v>
      </c>
      <c r="D158" s="2" t="s">
        <v>289</v>
      </c>
      <c r="E158" s="1" t="s">
        <v>32</v>
      </c>
      <c r="F158" s="1">
        <v>796</v>
      </c>
      <c r="G158" s="1" t="s">
        <v>46</v>
      </c>
      <c r="H158" s="1" t="s">
        <v>62</v>
      </c>
      <c r="I158" s="1">
        <v>45000000</v>
      </c>
      <c r="J158" s="1" t="s">
        <v>35</v>
      </c>
      <c r="K158" s="20">
        <v>1477.97533</v>
      </c>
      <c r="L158" s="15">
        <v>41760</v>
      </c>
      <c r="M158" s="15">
        <v>41974</v>
      </c>
      <c r="N158" s="5" t="s">
        <v>36</v>
      </c>
      <c r="O158" s="1" t="s">
        <v>63</v>
      </c>
    </row>
    <row r="159" spans="1:15" ht="84.75" customHeight="1">
      <c r="A159" s="1">
        <v>250</v>
      </c>
      <c r="B159" s="1" t="s">
        <v>290</v>
      </c>
      <c r="C159" s="1">
        <v>3010050</v>
      </c>
      <c r="D159" s="2" t="s">
        <v>291</v>
      </c>
      <c r="E159" s="1" t="s">
        <v>32</v>
      </c>
      <c r="F159" s="1">
        <v>796</v>
      </c>
      <c r="G159" s="1" t="s">
        <v>46</v>
      </c>
      <c r="H159" s="1" t="s">
        <v>62</v>
      </c>
      <c r="I159" s="1">
        <v>45000000</v>
      </c>
      <c r="J159" s="1" t="s">
        <v>35</v>
      </c>
      <c r="K159" s="20">
        <v>40284.903</v>
      </c>
      <c r="L159" s="15">
        <v>41699</v>
      </c>
      <c r="M159" s="15">
        <v>41974</v>
      </c>
      <c r="N159" s="5" t="s">
        <v>36</v>
      </c>
      <c r="O159" s="1" t="s">
        <v>63</v>
      </c>
    </row>
    <row r="160" spans="1:15" ht="63.75" customHeight="1">
      <c r="A160" s="1">
        <v>253</v>
      </c>
      <c r="B160" s="1" t="s">
        <v>292</v>
      </c>
      <c r="C160" s="12">
        <v>2424890</v>
      </c>
      <c r="D160" s="2" t="s">
        <v>293</v>
      </c>
      <c r="E160" s="1" t="s">
        <v>32</v>
      </c>
      <c r="F160" s="11">
        <v>796</v>
      </c>
      <c r="G160" s="11" t="s">
        <v>46</v>
      </c>
      <c r="H160" s="11" t="s">
        <v>62</v>
      </c>
      <c r="I160" s="1">
        <v>45000000</v>
      </c>
      <c r="J160" s="1" t="s">
        <v>35</v>
      </c>
      <c r="K160" s="20" t="str">
        <f>TEXT(0,"1116,35")</f>
        <v>1116,35</v>
      </c>
      <c r="L160" s="15">
        <v>41699</v>
      </c>
      <c r="M160" s="15">
        <v>41974</v>
      </c>
      <c r="N160" s="5" t="s">
        <v>36</v>
      </c>
      <c r="O160" s="5" t="s">
        <v>63</v>
      </c>
    </row>
    <row r="161" spans="1:15" ht="38.25" customHeight="1">
      <c r="A161" s="1">
        <v>258</v>
      </c>
      <c r="B161" s="21" t="s">
        <v>234</v>
      </c>
      <c r="C161" s="21" t="s">
        <v>232</v>
      </c>
      <c r="D161" s="30" t="s">
        <v>294</v>
      </c>
      <c r="E161" s="21" t="s">
        <v>43</v>
      </c>
      <c r="F161" s="21">
        <v>796</v>
      </c>
      <c r="G161" s="21" t="s">
        <v>46</v>
      </c>
      <c r="H161" s="31">
        <v>13</v>
      </c>
      <c r="I161" s="21">
        <v>45000000</v>
      </c>
      <c r="J161" s="21" t="s">
        <v>35</v>
      </c>
      <c r="K161" s="32">
        <v>5090</v>
      </c>
      <c r="L161" s="15">
        <v>41821</v>
      </c>
      <c r="M161" s="15">
        <v>41974</v>
      </c>
      <c r="N161" s="5" t="s">
        <v>36</v>
      </c>
      <c r="O161" s="1" t="s">
        <v>63</v>
      </c>
    </row>
    <row r="162" spans="1:15" ht="38.25" customHeight="1">
      <c r="A162" s="1">
        <v>272</v>
      </c>
      <c r="B162" s="21" t="s">
        <v>257</v>
      </c>
      <c r="C162" s="21" t="s">
        <v>232</v>
      </c>
      <c r="D162" s="30" t="s">
        <v>295</v>
      </c>
      <c r="E162" s="21" t="s">
        <v>43</v>
      </c>
      <c r="F162" s="21">
        <v>796</v>
      </c>
      <c r="G162" s="21" t="s">
        <v>46</v>
      </c>
      <c r="H162" s="31">
        <v>15</v>
      </c>
      <c r="I162" s="21">
        <v>45000000</v>
      </c>
      <c r="J162" s="21" t="s">
        <v>35</v>
      </c>
      <c r="K162" s="32">
        <v>4650</v>
      </c>
      <c r="L162" s="15">
        <v>41821</v>
      </c>
      <c r="M162" s="15">
        <v>41974</v>
      </c>
      <c r="N162" s="5" t="s">
        <v>36</v>
      </c>
      <c r="O162" s="1" t="s">
        <v>63</v>
      </c>
    </row>
    <row r="163" spans="1:15" ht="68.25" customHeight="1">
      <c r="A163" s="1">
        <v>273</v>
      </c>
      <c r="B163" s="21" t="s">
        <v>257</v>
      </c>
      <c r="C163" s="21" t="s">
        <v>232</v>
      </c>
      <c r="D163" s="30" t="s">
        <v>296</v>
      </c>
      <c r="E163" s="21" t="s">
        <v>43</v>
      </c>
      <c r="F163" s="21">
        <v>796</v>
      </c>
      <c r="G163" s="21" t="s">
        <v>46</v>
      </c>
      <c r="H163" s="77" t="s">
        <v>62</v>
      </c>
      <c r="I163" s="21">
        <v>45000000</v>
      </c>
      <c r="J163" s="21" t="s">
        <v>35</v>
      </c>
      <c r="K163" s="40">
        <v>50197.401</v>
      </c>
      <c r="L163" s="15">
        <v>41791</v>
      </c>
      <c r="M163" s="15">
        <v>41974</v>
      </c>
      <c r="N163" s="5" t="s">
        <v>36</v>
      </c>
      <c r="O163" s="1" t="s">
        <v>63</v>
      </c>
    </row>
    <row r="164" spans="1:15" ht="88.5" customHeight="1">
      <c r="A164" s="1">
        <v>277</v>
      </c>
      <c r="B164" s="21" t="s">
        <v>257</v>
      </c>
      <c r="C164" s="21" t="s">
        <v>232</v>
      </c>
      <c r="D164" s="30" t="s">
        <v>297</v>
      </c>
      <c r="E164" s="21" t="s">
        <v>43</v>
      </c>
      <c r="F164" s="21">
        <v>796</v>
      </c>
      <c r="G164" s="21" t="s">
        <v>46</v>
      </c>
      <c r="H164" s="31">
        <v>6</v>
      </c>
      <c r="I164" s="21">
        <v>45000000</v>
      </c>
      <c r="J164" s="21" t="s">
        <v>35</v>
      </c>
      <c r="K164" s="32">
        <v>5988</v>
      </c>
      <c r="L164" s="15">
        <v>41791</v>
      </c>
      <c r="M164" s="15">
        <v>41974</v>
      </c>
      <c r="N164" s="5" t="s">
        <v>36</v>
      </c>
      <c r="O164" s="1" t="s">
        <v>63</v>
      </c>
    </row>
    <row r="165" spans="1:15" ht="63.75" customHeight="1">
      <c r="A165" s="1">
        <v>1011</v>
      </c>
      <c r="B165" s="11" t="s">
        <v>188</v>
      </c>
      <c r="C165" s="10" t="s">
        <v>310</v>
      </c>
      <c r="D165" s="13" t="s">
        <v>311</v>
      </c>
      <c r="E165" s="11" t="s">
        <v>43</v>
      </c>
      <c r="F165" s="11">
        <v>796</v>
      </c>
      <c r="G165" s="11" t="s">
        <v>46</v>
      </c>
      <c r="H165" s="11">
        <v>1</v>
      </c>
      <c r="I165" s="11">
        <v>45000000</v>
      </c>
      <c r="J165" s="11" t="s">
        <v>35</v>
      </c>
      <c r="K165" s="14" t="str">
        <f>TEXT(0,"26942,73288")</f>
        <v>26942,73288</v>
      </c>
      <c r="L165" s="15">
        <v>41760</v>
      </c>
      <c r="M165" s="15">
        <v>41974</v>
      </c>
      <c r="N165" s="5" t="s">
        <v>36</v>
      </c>
      <c r="O165" s="1" t="s">
        <v>63</v>
      </c>
    </row>
    <row r="166" spans="1:201" s="4" customFormat="1" ht="89.25" customHeight="1">
      <c r="A166" s="1">
        <v>4799</v>
      </c>
      <c r="B166" s="1" t="s">
        <v>333</v>
      </c>
      <c r="C166" s="1" t="s">
        <v>334</v>
      </c>
      <c r="D166" s="17" t="s">
        <v>335</v>
      </c>
      <c r="E166" s="1" t="s">
        <v>32</v>
      </c>
      <c r="F166" s="1">
        <v>796</v>
      </c>
      <c r="G166" s="1" t="s">
        <v>46</v>
      </c>
      <c r="H166" s="1" t="s">
        <v>62</v>
      </c>
      <c r="I166" s="1">
        <v>45000000</v>
      </c>
      <c r="J166" s="1" t="s">
        <v>35</v>
      </c>
      <c r="K166" s="20">
        <f>14636503.9/1000</f>
        <v>14636.5039</v>
      </c>
      <c r="L166" s="15">
        <v>41699</v>
      </c>
      <c r="M166" s="15">
        <v>41974</v>
      </c>
      <c r="N166" s="5" t="s">
        <v>36</v>
      </c>
      <c r="O166" s="1" t="s">
        <v>63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</row>
    <row r="167" spans="1:201" s="4" customFormat="1" ht="57.75" customHeight="1">
      <c r="A167" s="1">
        <v>4804</v>
      </c>
      <c r="B167" s="1" t="s">
        <v>336</v>
      </c>
      <c r="C167" s="1">
        <v>7414000</v>
      </c>
      <c r="D167" s="2" t="s">
        <v>337</v>
      </c>
      <c r="E167" s="2" t="s">
        <v>32</v>
      </c>
      <c r="F167" s="1">
        <v>796</v>
      </c>
      <c r="G167" s="1" t="s">
        <v>46</v>
      </c>
      <c r="H167" s="1" t="s">
        <v>62</v>
      </c>
      <c r="I167" s="1">
        <v>45000000</v>
      </c>
      <c r="J167" s="1" t="s">
        <v>35</v>
      </c>
      <c r="K167" s="20">
        <f>50000000/1000</f>
        <v>50000</v>
      </c>
      <c r="L167" s="15">
        <v>41671</v>
      </c>
      <c r="M167" s="15">
        <v>41974</v>
      </c>
      <c r="N167" s="5" t="s">
        <v>36</v>
      </c>
      <c r="O167" s="1" t="s">
        <v>37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</row>
    <row r="168" spans="1:201" s="4" customFormat="1" ht="51" customHeight="1">
      <c r="A168" s="1">
        <v>4806</v>
      </c>
      <c r="B168" s="1" t="s">
        <v>338</v>
      </c>
      <c r="C168" s="1">
        <v>3113144</v>
      </c>
      <c r="D168" s="2" t="s">
        <v>339</v>
      </c>
      <c r="E168" s="2" t="s">
        <v>32</v>
      </c>
      <c r="F168" s="1">
        <v>796</v>
      </c>
      <c r="G168" s="1" t="s">
        <v>46</v>
      </c>
      <c r="H168" s="1" t="s">
        <v>62</v>
      </c>
      <c r="I168" s="1">
        <v>45000000</v>
      </c>
      <c r="J168" s="1" t="s">
        <v>35</v>
      </c>
      <c r="K168" s="27" t="str">
        <f>TEXT(0,"568,595")</f>
        <v>568,595</v>
      </c>
      <c r="L168" s="15">
        <v>41699</v>
      </c>
      <c r="M168" s="15">
        <v>41974</v>
      </c>
      <c r="N168" s="5" t="s">
        <v>36</v>
      </c>
      <c r="O168" s="1" t="s">
        <v>63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</row>
    <row r="169" spans="1:15" ht="51" customHeight="1">
      <c r="A169" s="1">
        <v>4813</v>
      </c>
      <c r="B169" s="1" t="s">
        <v>193</v>
      </c>
      <c r="C169" s="12" t="s">
        <v>194</v>
      </c>
      <c r="D169" s="2" t="s">
        <v>195</v>
      </c>
      <c r="E169" s="1" t="s">
        <v>32</v>
      </c>
      <c r="F169" s="1">
        <v>168</v>
      </c>
      <c r="G169" s="1" t="s">
        <v>196</v>
      </c>
      <c r="H169" s="1">
        <v>300</v>
      </c>
      <c r="I169" s="1">
        <v>45000000</v>
      </c>
      <c r="J169" s="1" t="s">
        <v>35</v>
      </c>
      <c r="K169" s="20" t="str">
        <f>TEXT(0,"1531,87")</f>
        <v>1531,87</v>
      </c>
      <c r="L169" s="15">
        <v>41671</v>
      </c>
      <c r="M169" s="15">
        <v>41974</v>
      </c>
      <c r="N169" s="5" t="s">
        <v>36</v>
      </c>
      <c r="O169" s="5" t="s">
        <v>37</v>
      </c>
    </row>
    <row r="170" spans="1:15" ht="73.5" customHeight="1">
      <c r="A170" s="1">
        <v>4814</v>
      </c>
      <c r="B170" s="1" t="s">
        <v>340</v>
      </c>
      <c r="C170" s="12">
        <v>7523060</v>
      </c>
      <c r="D170" s="2" t="s">
        <v>341</v>
      </c>
      <c r="E170" s="2" t="s">
        <v>32</v>
      </c>
      <c r="F170" s="1">
        <v>796</v>
      </c>
      <c r="G170" s="1" t="s">
        <v>46</v>
      </c>
      <c r="H170" s="1" t="s">
        <v>62</v>
      </c>
      <c r="I170" s="1">
        <v>45000000</v>
      </c>
      <c r="J170" s="1" t="s">
        <v>35</v>
      </c>
      <c r="K170" s="27">
        <v>16584.22</v>
      </c>
      <c r="L170" s="15">
        <v>41671</v>
      </c>
      <c r="M170" s="15">
        <v>41974</v>
      </c>
      <c r="N170" s="5" t="s">
        <v>36</v>
      </c>
      <c r="O170" s="5" t="s">
        <v>37</v>
      </c>
    </row>
    <row r="171" spans="1:15" ht="72" customHeight="1">
      <c r="A171" s="1">
        <v>4817</v>
      </c>
      <c r="B171" s="21" t="s">
        <v>263</v>
      </c>
      <c r="C171" s="21">
        <v>4030000</v>
      </c>
      <c r="D171" s="2" t="s">
        <v>342</v>
      </c>
      <c r="E171" s="21" t="s">
        <v>43</v>
      </c>
      <c r="F171" s="21">
        <v>796</v>
      </c>
      <c r="G171" s="21" t="s">
        <v>46</v>
      </c>
      <c r="H171" s="31">
        <v>571</v>
      </c>
      <c r="I171" s="21">
        <v>45000000</v>
      </c>
      <c r="J171" s="21" t="s">
        <v>35</v>
      </c>
      <c r="K171" s="32" t="str">
        <f>TEXT(0,"27000,00")</f>
        <v>27000,00</v>
      </c>
      <c r="L171" s="15">
        <v>41671</v>
      </c>
      <c r="M171" s="15">
        <v>41974</v>
      </c>
      <c r="N171" s="5" t="s">
        <v>36</v>
      </c>
      <c r="O171" s="1" t="s">
        <v>63</v>
      </c>
    </row>
    <row r="172" spans="1:15" ht="114.75" customHeight="1">
      <c r="A172" s="1">
        <v>4827</v>
      </c>
      <c r="B172" s="26" t="s">
        <v>343</v>
      </c>
      <c r="C172" s="12" t="s">
        <v>344</v>
      </c>
      <c r="D172" s="17" t="s">
        <v>345</v>
      </c>
      <c r="E172" s="1" t="s">
        <v>32</v>
      </c>
      <c r="F172" s="1">
        <v>796</v>
      </c>
      <c r="G172" s="1" t="s">
        <v>46</v>
      </c>
      <c r="H172" s="1" t="s">
        <v>62</v>
      </c>
      <c r="I172" s="1">
        <v>45000000</v>
      </c>
      <c r="J172" s="1" t="s">
        <v>35</v>
      </c>
      <c r="K172" s="87">
        <v>150358.84366771107</v>
      </c>
      <c r="L172" s="15">
        <v>41699</v>
      </c>
      <c r="M172" s="15">
        <v>41974</v>
      </c>
      <c r="N172" s="5" t="s">
        <v>36</v>
      </c>
      <c r="O172" s="1" t="s">
        <v>63</v>
      </c>
    </row>
    <row r="173" spans="1:15" ht="114.75" customHeight="1">
      <c r="A173" s="1">
        <v>4828</v>
      </c>
      <c r="B173" s="26" t="s">
        <v>343</v>
      </c>
      <c r="C173" s="12" t="s">
        <v>344</v>
      </c>
      <c r="D173" s="17" t="s">
        <v>346</v>
      </c>
      <c r="E173" s="1" t="s">
        <v>32</v>
      </c>
      <c r="F173" s="1">
        <v>796</v>
      </c>
      <c r="G173" s="1" t="s">
        <v>46</v>
      </c>
      <c r="H173" s="1" t="s">
        <v>62</v>
      </c>
      <c r="I173" s="1">
        <v>45000000</v>
      </c>
      <c r="J173" s="1" t="s">
        <v>35</v>
      </c>
      <c r="K173" s="20">
        <v>470882.27</v>
      </c>
      <c r="L173" s="15">
        <v>41699</v>
      </c>
      <c r="M173" s="15">
        <v>41974</v>
      </c>
      <c r="N173" s="5" t="s">
        <v>36</v>
      </c>
      <c r="O173" s="1" t="s">
        <v>63</v>
      </c>
    </row>
    <row r="174" spans="1:15" ht="114.75" customHeight="1">
      <c r="A174" s="1">
        <v>4829</v>
      </c>
      <c r="B174" s="26" t="s">
        <v>343</v>
      </c>
      <c r="C174" s="12" t="s">
        <v>344</v>
      </c>
      <c r="D174" s="17" t="s">
        <v>347</v>
      </c>
      <c r="E174" s="1" t="s">
        <v>32</v>
      </c>
      <c r="F174" s="1">
        <v>796</v>
      </c>
      <c r="G174" s="1" t="s">
        <v>46</v>
      </c>
      <c r="H174" s="1" t="s">
        <v>62</v>
      </c>
      <c r="I174" s="1">
        <v>45000000</v>
      </c>
      <c r="J174" s="1" t="s">
        <v>35</v>
      </c>
      <c r="K174" s="20">
        <v>470873.1843132807</v>
      </c>
      <c r="L174" s="15">
        <v>41699</v>
      </c>
      <c r="M174" s="15">
        <v>41974</v>
      </c>
      <c r="N174" s="5" t="s">
        <v>36</v>
      </c>
      <c r="O174" s="1" t="s">
        <v>63</v>
      </c>
    </row>
    <row r="175" spans="1:15" ht="114.75" customHeight="1">
      <c r="A175" s="1">
        <v>4830</v>
      </c>
      <c r="B175" s="26" t="s">
        <v>343</v>
      </c>
      <c r="C175" s="12" t="s">
        <v>344</v>
      </c>
      <c r="D175" s="17" t="s">
        <v>348</v>
      </c>
      <c r="E175" s="1" t="s">
        <v>32</v>
      </c>
      <c r="F175" s="1">
        <v>796</v>
      </c>
      <c r="G175" s="1" t="s">
        <v>46</v>
      </c>
      <c r="H175" s="1" t="s">
        <v>62</v>
      </c>
      <c r="I175" s="1">
        <v>45000000</v>
      </c>
      <c r="J175" s="1" t="s">
        <v>35</v>
      </c>
      <c r="K175" s="87">
        <f>235328.872161382+3900</f>
        <v>239228.872161382</v>
      </c>
      <c r="L175" s="15">
        <v>41699</v>
      </c>
      <c r="M175" s="15">
        <v>41974</v>
      </c>
      <c r="N175" s="5" t="s">
        <v>36</v>
      </c>
      <c r="O175" s="1" t="s">
        <v>63</v>
      </c>
    </row>
    <row r="176" spans="1:15" ht="114.75" customHeight="1">
      <c r="A176" s="1">
        <v>4831</v>
      </c>
      <c r="B176" s="26" t="s">
        <v>343</v>
      </c>
      <c r="C176" s="12" t="s">
        <v>344</v>
      </c>
      <c r="D176" s="17" t="s">
        <v>349</v>
      </c>
      <c r="E176" s="1" t="s">
        <v>32</v>
      </c>
      <c r="F176" s="1">
        <v>796</v>
      </c>
      <c r="G176" s="1" t="s">
        <v>46</v>
      </c>
      <c r="H176" s="1" t="s">
        <v>62</v>
      </c>
      <c r="I176" s="1">
        <v>45000000</v>
      </c>
      <c r="J176" s="1" t="s">
        <v>35</v>
      </c>
      <c r="K176" s="20">
        <v>314812.3600043448</v>
      </c>
      <c r="L176" s="15">
        <v>41699</v>
      </c>
      <c r="M176" s="15">
        <v>41974</v>
      </c>
      <c r="N176" s="5" t="s">
        <v>36</v>
      </c>
      <c r="O176" s="1" t="s">
        <v>63</v>
      </c>
    </row>
    <row r="177" spans="1:15" ht="114.75" customHeight="1">
      <c r="A177" s="1">
        <v>4832</v>
      </c>
      <c r="B177" s="26" t="s">
        <v>343</v>
      </c>
      <c r="C177" s="12" t="s">
        <v>344</v>
      </c>
      <c r="D177" s="17" t="s">
        <v>350</v>
      </c>
      <c r="E177" s="1" t="s">
        <v>32</v>
      </c>
      <c r="F177" s="1">
        <v>796</v>
      </c>
      <c r="G177" s="1" t="s">
        <v>46</v>
      </c>
      <c r="H177" s="1" t="s">
        <v>62</v>
      </c>
      <c r="I177" s="1">
        <v>45000000</v>
      </c>
      <c r="J177" s="1" t="s">
        <v>35</v>
      </c>
      <c r="K177" s="20">
        <v>491130.21450307046</v>
      </c>
      <c r="L177" s="15">
        <v>41699</v>
      </c>
      <c r="M177" s="15">
        <v>41974</v>
      </c>
      <c r="N177" s="5" t="s">
        <v>36</v>
      </c>
      <c r="O177" s="1" t="s">
        <v>63</v>
      </c>
    </row>
    <row r="178" spans="1:15" ht="127.5" customHeight="1">
      <c r="A178" s="1">
        <v>4833</v>
      </c>
      <c r="B178" s="26" t="s">
        <v>343</v>
      </c>
      <c r="C178" s="12" t="s">
        <v>344</v>
      </c>
      <c r="D178" s="17" t="s">
        <v>351</v>
      </c>
      <c r="E178" s="1" t="s">
        <v>32</v>
      </c>
      <c r="F178" s="1">
        <v>796</v>
      </c>
      <c r="G178" s="1" t="s">
        <v>46</v>
      </c>
      <c r="H178" s="1" t="s">
        <v>62</v>
      </c>
      <c r="I178" s="1">
        <v>45000000</v>
      </c>
      <c r="J178" s="1" t="s">
        <v>35</v>
      </c>
      <c r="K178" s="20">
        <v>142564.89925755106</v>
      </c>
      <c r="L178" s="15">
        <v>41699</v>
      </c>
      <c r="M178" s="15">
        <v>41974</v>
      </c>
      <c r="N178" s="5" t="s">
        <v>36</v>
      </c>
      <c r="O178" s="1" t="s">
        <v>63</v>
      </c>
    </row>
    <row r="179" spans="1:15" ht="127.5" customHeight="1">
      <c r="A179" s="1">
        <v>4834</v>
      </c>
      <c r="B179" s="26" t="s">
        <v>343</v>
      </c>
      <c r="C179" s="12" t="s">
        <v>344</v>
      </c>
      <c r="D179" s="17" t="s">
        <v>352</v>
      </c>
      <c r="E179" s="1" t="s">
        <v>32</v>
      </c>
      <c r="F179" s="1">
        <v>796</v>
      </c>
      <c r="G179" s="1" t="s">
        <v>46</v>
      </c>
      <c r="H179" s="1" t="s">
        <v>62</v>
      </c>
      <c r="I179" s="1">
        <v>45000000</v>
      </c>
      <c r="J179" s="1" t="s">
        <v>35</v>
      </c>
      <c r="K179" s="20">
        <v>140050.33200948325</v>
      </c>
      <c r="L179" s="15">
        <v>41699</v>
      </c>
      <c r="M179" s="15">
        <v>41974</v>
      </c>
      <c r="N179" s="5" t="s">
        <v>36</v>
      </c>
      <c r="O179" s="1" t="s">
        <v>63</v>
      </c>
    </row>
    <row r="180" spans="1:15" ht="114.75" customHeight="1">
      <c r="A180" s="1">
        <v>4835</v>
      </c>
      <c r="B180" s="26" t="s">
        <v>343</v>
      </c>
      <c r="C180" s="12" t="s">
        <v>344</v>
      </c>
      <c r="D180" s="17" t="s">
        <v>353</v>
      </c>
      <c r="E180" s="1" t="s">
        <v>32</v>
      </c>
      <c r="F180" s="1">
        <v>796</v>
      </c>
      <c r="G180" s="1" t="s">
        <v>46</v>
      </c>
      <c r="H180" s="1" t="s">
        <v>62</v>
      </c>
      <c r="I180" s="1">
        <v>45000000</v>
      </c>
      <c r="J180" s="1" t="s">
        <v>35</v>
      </c>
      <c r="K180" s="20">
        <f>339583.95+550771.54</f>
        <v>890355.49</v>
      </c>
      <c r="L180" s="15">
        <v>41699</v>
      </c>
      <c r="M180" s="15">
        <v>41974</v>
      </c>
      <c r="N180" s="5" t="s">
        <v>36</v>
      </c>
      <c r="O180" s="1" t="s">
        <v>63</v>
      </c>
    </row>
    <row r="181" spans="1:15" ht="129" customHeight="1">
      <c r="A181" s="1">
        <v>4837</v>
      </c>
      <c r="B181" s="26" t="s">
        <v>343</v>
      </c>
      <c r="C181" s="12" t="s">
        <v>344</v>
      </c>
      <c r="D181" s="17" t="s">
        <v>354</v>
      </c>
      <c r="E181" s="1" t="s">
        <v>32</v>
      </c>
      <c r="F181" s="1">
        <v>796</v>
      </c>
      <c r="G181" s="1" t="s">
        <v>46</v>
      </c>
      <c r="H181" s="1" t="s">
        <v>62</v>
      </c>
      <c r="I181" s="1">
        <v>45000000</v>
      </c>
      <c r="J181" s="1" t="s">
        <v>35</v>
      </c>
      <c r="K181" s="20">
        <v>559279.003266366</v>
      </c>
      <c r="L181" s="15">
        <v>41699</v>
      </c>
      <c r="M181" s="15">
        <v>41974</v>
      </c>
      <c r="N181" s="5" t="s">
        <v>36</v>
      </c>
      <c r="O181" s="1" t="s">
        <v>63</v>
      </c>
    </row>
    <row r="182" spans="1:15" ht="129.75" customHeight="1">
      <c r="A182" s="1">
        <v>4838</v>
      </c>
      <c r="B182" s="26" t="s">
        <v>343</v>
      </c>
      <c r="C182" s="12" t="s">
        <v>344</v>
      </c>
      <c r="D182" s="17" t="s">
        <v>355</v>
      </c>
      <c r="E182" s="1" t="s">
        <v>32</v>
      </c>
      <c r="F182" s="1">
        <v>796</v>
      </c>
      <c r="G182" s="1" t="s">
        <v>46</v>
      </c>
      <c r="H182" s="1" t="s">
        <v>62</v>
      </c>
      <c r="I182" s="1">
        <v>45000000</v>
      </c>
      <c r="J182" s="1" t="s">
        <v>35</v>
      </c>
      <c r="K182" s="20">
        <v>544786.7753568534</v>
      </c>
      <c r="L182" s="15">
        <v>41699</v>
      </c>
      <c r="M182" s="15">
        <v>41974</v>
      </c>
      <c r="N182" s="5" t="s">
        <v>36</v>
      </c>
      <c r="O182" s="1" t="s">
        <v>63</v>
      </c>
    </row>
    <row r="183" spans="1:15" ht="141.75" customHeight="1">
      <c r="A183" s="1">
        <v>4839</v>
      </c>
      <c r="B183" s="26" t="s">
        <v>343</v>
      </c>
      <c r="C183" s="12" t="s">
        <v>344</v>
      </c>
      <c r="D183" s="17" t="s">
        <v>356</v>
      </c>
      <c r="E183" s="1" t="s">
        <v>32</v>
      </c>
      <c r="F183" s="1">
        <v>796</v>
      </c>
      <c r="G183" s="1" t="s">
        <v>46</v>
      </c>
      <c r="H183" s="1" t="s">
        <v>62</v>
      </c>
      <c r="I183" s="1">
        <v>45000000</v>
      </c>
      <c r="J183" s="1" t="s">
        <v>35</v>
      </c>
      <c r="K183" s="20">
        <v>495934.54099682503</v>
      </c>
      <c r="L183" s="15">
        <v>41699</v>
      </c>
      <c r="M183" s="15">
        <v>41974</v>
      </c>
      <c r="N183" s="5" t="s">
        <v>36</v>
      </c>
      <c r="O183" s="1" t="s">
        <v>63</v>
      </c>
    </row>
    <row r="184" spans="1:15" ht="96" customHeight="1">
      <c r="A184" s="1">
        <v>4841</v>
      </c>
      <c r="B184" s="1" t="s">
        <v>88</v>
      </c>
      <c r="C184" s="6" t="s">
        <v>89</v>
      </c>
      <c r="D184" s="2" t="s">
        <v>90</v>
      </c>
      <c r="E184" s="1" t="s">
        <v>32</v>
      </c>
      <c r="F184" s="1">
        <v>796</v>
      </c>
      <c r="G184" s="70" t="s">
        <v>46</v>
      </c>
      <c r="H184" s="6" t="s">
        <v>91</v>
      </c>
      <c r="I184" s="5">
        <v>45000000</v>
      </c>
      <c r="J184" s="26" t="s">
        <v>35</v>
      </c>
      <c r="K184" s="20">
        <v>6149.8</v>
      </c>
      <c r="L184" s="15">
        <v>41699</v>
      </c>
      <c r="M184" s="15">
        <v>41974</v>
      </c>
      <c r="N184" s="5" t="s">
        <v>36</v>
      </c>
      <c r="O184" s="1" t="s">
        <v>63</v>
      </c>
    </row>
    <row r="185" spans="1:201" s="4" customFormat="1" ht="111.75" customHeight="1">
      <c r="A185" s="1">
        <v>4843</v>
      </c>
      <c r="B185" s="1" t="s">
        <v>336</v>
      </c>
      <c r="C185" s="1">
        <v>7414000</v>
      </c>
      <c r="D185" s="2" t="s">
        <v>357</v>
      </c>
      <c r="E185" s="2" t="s">
        <v>32</v>
      </c>
      <c r="F185" s="1">
        <v>796</v>
      </c>
      <c r="G185" s="1" t="s">
        <v>46</v>
      </c>
      <c r="H185" s="1" t="s">
        <v>62</v>
      </c>
      <c r="I185" s="1">
        <v>45000000</v>
      </c>
      <c r="J185" s="1" t="s">
        <v>35</v>
      </c>
      <c r="K185" s="20">
        <v>5000</v>
      </c>
      <c r="L185" s="15">
        <v>41699</v>
      </c>
      <c r="M185" s="15">
        <v>41974</v>
      </c>
      <c r="N185" s="5" t="s">
        <v>36</v>
      </c>
      <c r="O185" s="1" t="s">
        <v>63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</row>
    <row r="186" spans="1:201" s="4" customFormat="1" ht="51" customHeight="1">
      <c r="A186" s="1">
        <v>4854</v>
      </c>
      <c r="B186" s="1" t="s">
        <v>338</v>
      </c>
      <c r="C186" s="1">
        <v>3113144</v>
      </c>
      <c r="D186" s="2" t="s">
        <v>339</v>
      </c>
      <c r="E186" s="2" t="s">
        <v>32</v>
      </c>
      <c r="F186" s="1">
        <v>796</v>
      </c>
      <c r="G186" s="1" t="s">
        <v>46</v>
      </c>
      <c r="H186" s="1" t="s">
        <v>62</v>
      </c>
      <c r="I186" s="1">
        <v>45000000</v>
      </c>
      <c r="J186" s="1" t="s">
        <v>35</v>
      </c>
      <c r="K186" s="27" t="str">
        <f>TEXT(0,"568,595")</f>
        <v>568,595</v>
      </c>
      <c r="L186" s="15">
        <v>41699</v>
      </c>
      <c r="M186" s="15">
        <v>41974</v>
      </c>
      <c r="N186" s="5" t="s">
        <v>36</v>
      </c>
      <c r="O186" s="1" t="s">
        <v>63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</row>
    <row r="187" spans="1:15" ht="38.25" customHeight="1">
      <c r="A187" s="1">
        <v>4856</v>
      </c>
      <c r="B187" s="1" t="s">
        <v>290</v>
      </c>
      <c r="C187" s="1">
        <v>3010050</v>
      </c>
      <c r="D187" s="2" t="s">
        <v>359</v>
      </c>
      <c r="E187" s="1" t="s">
        <v>32</v>
      </c>
      <c r="F187" s="1">
        <v>796</v>
      </c>
      <c r="G187" s="1" t="s">
        <v>46</v>
      </c>
      <c r="H187" s="1" t="s">
        <v>62</v>
      </c>
      <c r="I187" s="1">
        <v>45000000</v>
      </c>
      <c r="J187" s="1" t="s">
        <v>35</v>
      </c>
      <c r="K187" s="27">
        <f>2628202.16/1000</f>
        <v>2628.2021600000003</v>
      </c>
      <c r="L187" s="15">
        <v>41699</v>
      </c>
      <c r="M187" s="15">
        <v>41974</v>
      </c>
      <c r="N187" s="5" t="s">
        <v>36</v>
      </c>
      <c r="O187" s="1" t="s">
        <v>63</v>
      </c>
    </row>
    <row r="188" spans="1:15" ht="76.5" customHeight="1">
      <c r="A188" s="1">
        <v>4857</v>
      </c>
      <c r="B188" s="1" t="s">
        <v>290</v>
      </c>
      <c r="C188" s="1">
        <v>3010050</v>
      </c>
      <c r="D188" s="2" t="s">
        <v>360</v>
      </c>
      <c r="E188" s="1" t="s">
        <v>32</v>
      </c>
      <c r="F188" s="1">
        <v>796</v>
      </c>
      <c r="G188" s="1" t="s">
        <v>46</v>
      </c>
      <c r="H188" s="1" t="s">
        <v>62</v>
      </c>
      <c r="I188" s="1">
        <v>45000000</v>
      </c>
      <c r="J188" s="1" t="s">
        <v>35</v>
      </c>
      <c r="K188" s="20">
        <f>26724527.32/1000</f>
        <v>26724.52732</v>
      </c>
      <c r="L188" s="15">
        <v>41699</v>
      </c>
      <c r="M188" s="15">
        <v>41974</v>
      </c>
      <c r="N188" s="5" t="s">
        <v>36</v>
      </c>
      <c r="O188" s="1" t="s">
        <v>63</v>
      </c>
    </row>
    <row r="189" spans="1:15" ht="81.75" customHeight="1">
      <c r="A189" s="1">
        <v>4858</v>
      </c>
      <c r="B189" s="1" t="s">
        <v>361</v>
      </c>
      <c r="C189" s="1">
        <v>9220000</v>
      </c>
      <c r="D189" s="2" t="s">
        <v>362</v>
      </c>
      <c r="E189" s="1" t="s">
        <v>32</v>
      </c>
      <c r="F189" s="1">
        <v>796</v>
      </c>
      <c r="G189" s="1" t="s">
        <v>46</v>
      </c>
      <c r="H189" s="1" t="s">
        <v>62</v>
      </c>
      <c r="I189" s="1">
        <v>45000000</v>
      </c>
      <c r="J189" s="1" t="s">
        <v>35</v>
      </c>
      <c r="K189" s="27">
        <v>880</v>
      </c>
      <c r="L189" s="15">
        <v>41699</v>
      </c>
      <c r="M189" s="15">
        <v>42064</v>
      </c>
      <c r="N189" s="5" t="s">
        <v>36</v>
      </c>
      <c r="O189" s="1" t="s">
        <v>63</v>
      </c>
    </row>
    <row r="190" spans="1:15" ht="127.5" customHeight="1">
      <c r="A190" s="1">
        <v>4869</v>
      </c>
      <c r="B190" s="11" t="s">
        <v>132</v>
      </c>
      <c r="C190" s="11">
        <v>4030202</v>
      </c>
      <c r="D190" s="13" t="s">
        <v>133</v>
      </c>
      <c r="E190" s="11" t="s">
        <v>43</v>
      </c>
      <c r="F190" s="11">
        <v>796</v>
      </c>
      <c r="G190" s="11" t="s">
        <v>46</v>
      </c>
      <c r="H190" s="11">
        <v>750</v>
      </c>
      <c r="I190" s="11">
        <v>45000000</v>
      </c>
      <c r="J190" s="11" t="s">
        <v>35</v>
      </c>
      <c r="K190" s="14" t="str">
        <f>TEXT(0,20529.84)</f>
        <v>20529,84</v>
      </c>
      <c r="L190" s="15">
        <v>41699</v>
      </c>
      <c r="M190" s="15">
        <v>41974</v>
      </c>
      <c r="N190" s="5" t="s">
        <v>36</v>
      </c>
      <c r="O190" s="1" t="s">
        <v>63</v>
      </c>
    </row>
    <row r="191" spans="1:15" ht="88.5" customHeight="1">
      <c r="A191" s="1">
        <v>4873</v>
      </c>
      <c r="B191" s="11" t="s">
        <v>50</v>
      </c>
      <c r="C191" s="10">
        <v>9460000</v>
      </c>
      <c r="D191" s="13" t="s">
        <v>363</v>
      </c>
      <c r="E191" s="11" t="s">
        <v>43</v>
      </c>
      <c r="F191" s="11">
        <v>796</v>
      </c>
      <c r="G191" s="11" t="s">
        <v>46</v>
      </c>
      <c r="H191" s="11">
        <v>4</v>
      </c>
      <c r="I191" s="11">
        <v>45000000</v>
      </c>
      <c r="J191" s="11" t="s">
        <v>35</v>
      </c>
      <c r="K191" s="14" t="str">
        <f>TEXT(0,"8 099,393")</f>
        <v>8099,393</v>
      </c>
      <c r="L191" s="15">
        <v>41699</v>
      </c>
      <c r="M191" s="15">
        <v>41974</v>
      </c>
      <c r="N191" s="5" t="s">
        <v>36</v>
      </c>
      <c r="O191" s="1" t="s">
        <v>63</v>
      </c>
    </row>
    <row r="192" spans="1:15" ht="51" customHeight="1">
      <c r="A192" s="1">
        <v>4876</v>
      </c>
      <c r="B192" s="1" t="s">
        <v>365</v>
      </c>
      <c r="C192" s="1">
        <v>2422130</v>
      </c>
      <c r="D192" s="17" t="s">
        <v>366</v>
      </c>
      <c r="E192" s="2" t="s">
        <v>32</v>
      </c>
      <c r="F192" s="1">
        <v>796</v>
      </c>
      <c r="G192" s="1" t="s">
        <v>46</v>
      </c>
      <c r="H192" s="1" t="s">
        <v>62</v>
      </c>
      <c r="I192" s="1">
        <v>45000000</v>
      </c>
      <c r="J192" s="1" t="s">
        <v>35</v>
      </c>
      <c r="K192" s="27">
        <v>6202.455</v>
      </c>
      <c r="L192" s="15">
        <v>41699</v>
      </c>
      <c r="M192" s="15">
        <v>41974</v>
      </c>
      <c r="N192" s="5" t="s">
        <v>36</v>
      </c>
      <c r="O192" s="1" t="s">
        <v>63</v>
      </c>
    </row>
    <row r="193" spans="1:15" ht="60.75" customHeight="1">
      <c r="A193" s="1">
        <v>4877</v>
      </c>
      <c r="B193" s="1" t="s">
        <v>367</v>
      </c>
      <c r="C193" s="1">
        <v>2109365</v>
      </c>
      <c r="D193" s="2" t="s">
        <v>368</v>
      </c>
      <c r="E193" s="2" t="s">
        <v>32</v>
      </c>
      <c r="F193" s="1">
        <v>796</v>
      </c>
      <c r="G193" s="1" t="s">
        <v>46</v>
      </c>
      <c r="H193" s="1" t="s">
        <v>62</v>
      </c>
      <c r="I193" s="1">
        <v>45000000</v>
      </c>
      <c r="J193" s="1" t="s">
        <v>35</v>
      </c>
      <c r="K193" s="27">
        <v>3394.888</v>
      </c>
      <c r="L193" s="15">
        <v>41699</v>
      </c>
      <c r="M193" s="15">
        <v>41974</v>
      </c>
      <c r="N193" s="5" t="s">
        <v>36</v>
      </c>
      <c r="O193" s="1" t="s">
        <v>63</v>
      </c>
    </row>
    <row r="194" spans="1:15" ht="51" customHeight="1">
      <c r="A194" s="1">
        <v>4882</v>
      </c>
      <c r="B194" s="1" t="s">
        <v>324</v>
      </c>
      <c r="C194" s="1">
        <v>8040040</v>
      </c>
      <c r="D194" s="2" t="s">
        <v>369</v>
      </c>
      <c r="E194" s="1" t="s">
        <v>32</v>
      </c>
      <c r="F194" s="1">
        <v>796</v>
      </c>
      <c r="G194" s="1" t="s">
        <v>46</v>
      </c>
      <c r="H194" s="1" t="s">
        <v>62</v>
      </c>
      <c r="I194" s="1">
        <v>45000000</v>
      </c>
      <c r="J194" s="1" t="s">
        <v>35</v>
      </c>
      <c r="K194" s="20">
        <v>576.46</v>
      </c>
      <c r="L194" s="15">
        <v>41730</v>
      </c>
      <c r="M194" s="15">
        <v>41974</v>
      </c>
      <c r="N194" s="5" t="s">
        <v>36</v>
      </c>
      <c r="O194" s="1" t="s">
        <v>63</v>
      </c>
    </row>
    <row r="195" spans="1:15" ht="114.75" customHeight="1">
      <c r="A195" s="1">
        <v>4883</v>
      </c>
      <c r="B195" s="1" t="s">
        <v>324</v>
      </c>
      <c r="C195" s="1">
        <v>8040040</v>
      </c>
      <c r="D195" s="2" t="s">
        <v>370</v>
      </c>
      <c r="E195" s="1" t="s">
        <v>32</v>
      </c>
      <c r="F195" s="1">
        <v>796</v>
      </c>
      <c r="G195" s="1" t="s">
        <v>46</v>
      </c>
      <c r="H195" s="1" t="s">
        <v>62</v>
      </c>
      <c r="I195" s="1">
        <v>45000000</v>
      </c>
      <c r="J195" s="1" t="s">
        <v>35</v>
      </c>
      <c r="K195" s="20">
        <v>846.6</v>
      </c>
      <c r="L195" s="15">
        <v>41730</v>
      </c>
      <c r="M195" s="15">
        <v>41974</v>
      </c>
      <c r="N195" s="5" t="s">
        <v>36</v>
      </c>
      <c r="O195" s="1" t="s">
        <v>63</v>
      </c>
    </row>
    <row r="196" spans="1:15" ht="117.75" customHeight="1">
      <c r="A196" s="1">
        <v>4884</v>
      </c>
      <c r="B196" s="1" t="s">
        <v>324</v>
      </c>
      <c r="C196" s="1">
        <v>8040040</v>
      </c>
      <c r="D196" s="2" t="s">
        <v>371</v>
      </c>
      <c r="E196" s="1" t="s">
        <v>32</v>
      </c>
      <c r="F196" s="1">
        <v>796</v>
      </c>
      <c r="G196" s="1" t="s">
        <v>46</v>
      </c>
      <c r="H196" s="1" t="s">
        <v>62</v>
      </c>
      <c r="I196" s="1">
        <v>45000000</v>
      </c>
      <c r="J196" s="1" t="s">
        <v>35</v>
      </c>
      <c r="K196" s="20">
        <v>650.4</v>
      </c>
      <c r="L196" s="15">
        <v>41730</v>
      </c>
      <c r="M196" s="15">
        <v>41974</v>
      </c>
      <c r="N196" s="5" t="s">
        <v>36</v>
      </c>
      <c r="O196" s="1" t="s">
        <v>63</v>
      </c>
    </row>
    <row r="197" spans="1:15" ht="90" customHeight="1">
      <c r="A197" s="1">
        <v>4885</v>
      </c>
      <c r="B197" s="26" t="s">
        <v>317</v>
      </c>
      <c r="C197" s="12">
        <v>7310029</v>
      </c>
      <c r="D197" s="2" t="s">
        <v>372</v>
      </c>
      <c r="E197" s="1" t="s">
        <v>43</v>
      </c>
      <c r="F197" s="1">
        <v>796</v>
      </c>
      <c r="G197" s="1" t="s">
        <v>46</v>
      </c>
      <c r="H197" s="1" t="s">
        <v>62</v>
      </c>
      <c r="I197" s="1">
        <v>45000000</v>
      </c>
      <c r="J197" s="1" t="s">
        <v>35</v>
      </c>
      <c r="K197" s="27">
        <v>7200</v>
      </c>
      <c r="L197" s="15">
        <v>41730</v>
      </c>
      <c r="M197" s="15">
        <v>41974</v>
      </c>
      <c r="N197" s="1" t="s">
        <v>36</v>
      </c>
      <c r="O197" s="1" t="s">
        <v>63</v>
      </c>
    </row>
    <row r="198" spans="1:15" ht="93" customHeight="1">
      <c r="A198" s="1">
        <v>4886</v>
      </c>
      <c r="B198" s="26" t="s">
        <v>317</v>
      </c>
      <c r="C198" s="12">
        <v>7310029</v>
      </c>
      <c r="D198" s="2" t="s">
        <v>373</v>
      </c>
      <c r="E198" s="1" t="s">
        <v>43</v>
      </c>
      <c r="F198" s="1">
        <v>796</v>
      </c>
      <c r="G198" s="1" t="s">
        <v>46</v>
      </c>
      <c r="H198" s="1" t="s">
        <v>62</v>
      </c>
      <c r="I198" s="1">
        <v>45000000</v>
      </c>
      <c r="J198" s="1" t="s">
        <v>35</v>
      </c>
      <c r="K198" s="27" t="str">
        <f>TEXT(0,"20 000,00")</f>
        <v>20 000,00</v>
      </c>
      <c r="L198" s="15">
        <v>41730</v>
      </c>
      <c r="M198" s="15">
        <v>41974</v>
      </c>
      <c r="N198" s="1" t="s">
        <v>36</v>
      </c>
      <c r="O198" s="1" t="s">
        <v>63</v>
      </c>
    </row>
    <row r="199" spans="1:15" ht="51" customHeight="1">
      <c r="A199" s="1">
        <v>4887</v>
      </c>
      <c r="B199" s="26" t="s">
        <v>374</v>
      </c>
      <c r="C199" s="12">
        <v>4530766</v>
      </c>
      <c r="D199" s="2" t="s">
        <v>375</v>
      </c>
      <c r="E199" s="1" t="s">
        <v>43</v>
      </c>
      <c r="F199" s="1">
        <v>796</v>
      </c>
      <c r="G199" s="1" t="s">
        <v>46</v>
      </c>
      <c r="H199" s="1" t="s">
        <v>62</v>
      </c>
      <c r="I199" s="1">
        <v>45000000</v>
      </c>
      <c r="J199" s="1" t="s">
        <v>35</v>
      </c>
      <c r="K199" s="27">
        <v>9549</v>
      </c>
      <c r="L199" s="15">
        <v>41730</v>
      </c>
      <c r="M199" s="15">
        <v>41974</v>
      </c>
      <c r="N199" s="1" t="s">
        <v>36</v>
      </c>
      <c r="O199" s="1" t="s">
        <v>63</v>
      </c>
    </row>
    <row r="200" spans="1:15" ht="79.5" customHeight="1">
      <c r="A200" s="1">
        <v>5232</v>
      </c>
      <c r="B200" s="1" t="s">
        <v>380</v>
      </c>
      <c r="C200" s="1">
        <v>4528241</v>
      </c>
      <c r="D200" s="2" t="s">
        <v>381</v>
      </c>
      <c r="E200" s="2" t="s">
        <v>32</v>
      </c>
      <c r="F200" s="1">
        <v>796</v>
      </c>
      <c r="G200" s="1" t="s">
        <v>46</v>
      </c>
      <c r="H200" s="1">
        <v>350</v>
      </c>
      <c r="I200" s="1">
        <v>45000000</v>
      </c>
      <c r="J200" s="1" t="s">
        <v>35</v>
      </c>
      <c r="K200" s="27">
        <v>11200</v>
      </c>
      <c r="L200" s="15">
        <v>41730</v>
      </c>
      <c r="M200" s="15">
        <v>41883</v>
      </c>
      <c r="N200" s="5" t="s">
        <v>36</v>
      </c>
      <c r="O200" s="1" t="s">
        <v>63</v>
      </c>
    </row>
    <row r="201" spans="1:15" ht="38.25" customHeight="1">
      <c r="A201" s="1">
        <v>5233</v>
      </c>
      <c r="B201" s="1" t="s">
        <v>365</v>
      </c>
      <c r="C201" s="1">
        <v>2422130</v>
      </c>
      <c r="D201" s="2" t="s">
        <v>366</v>
      </c>
      <c r="E201" s="2" t="s">
        <v>32</v>
      </c>
      <c r="F201" s="1">
        <v>796</v>
      </c>
      <c r="G201" s="1" t="s">
        <v>46</v>
      </c>
      <c r="H201" s="1" t="s">
        <v>34</v>
      </c>
      <c r="I201" s="1">
        <v>45000000</v>
      </c>
      <c r="J201" s="1" t="s">
        <v>35</v>
      </c>
      <c r="K201" s="27">
        <f>(5866349.16/1.18)/1000</f>
        <v>4971.482338983052</v>
      </c>
      <c r="L201" s="15">
        <v>41699</v>
      </c>
      <c r="M201" s="15">
        <v>41974</v>
      </c>
      <c r="N201" s="5" t="s">
        <v>36</v>
      </c>
      <c r="O201" s="1" t="s">
        <v>63</v>
      </c>
    </row>
    <row r="202" spans="1:15" ht="60" customHeight="1">
      <c r="A202" s="1">
        <v>5234</v>
      </c>
      <c r="B202" s="33" t="s">
        <v>364</v>
      </c>
      <c r="C202" s="1">
        <v>25213720</v>
      </c>
      <c r="D202" s="2" t="s">
        <v>382</v>
      </c>
      <c r="E202" s="2" t="s">
        <v>32</v>
      </c>
      <c r="F202" s="1">
        <v>796</v>
      </c>
      <c r="G202" s="1" t="s">
        <v>46</v>
      </c>
      <c r="H202" s="1" t="s">
        <v>34</v>
      </c>
      <c r="I202" s="1">
        <v>45000000</v>
      </c>
      <c r="J202" s="1" t="s">
        <v>35</v>
      </c>
      <c r="K202" s="27">
        <v>13306.196</v>
      </c>
      <c r="L202" s="15">
        <v>41730</v>
      </c>
      <c r="M202" s="15">
        <v>41974</v>
      </c>
      <c r="N202" s="5" t="s">
        <v>36</v>
      </c>
      <c r="O202" s="1" t="s">
        <v>63</v>
      </c>
    </row>
    <row r="203" spans="1:15" ht="102" customHeight="1">
      <c r="A203" s="1">
        <v>5424</v>
      </c>
      <c r="B203" s="75" t="s">
        <v>358</v>
      </c>
      <c r="C203" s="1">
        <v>2212000</v>
      </c>
      <c r="D203" s="2" t="s">
        <v>384</v>
      </c>
      <c r="E203" s="2" t="s">
        <v>32</v>
      </c>
      <c r="F203" s="1">
        <v>796</v>
      </c>
      <c r="G203" s="1" t="s">
        <v>46</v>
      </c>
      <c r="H203" s="1" t="s">
        <v>385</v>
      </c>
      <c r="I203" s="1">
        <v>45000000</v>
      </c>
      <c r="J203" s="1" t="s">
        <v>35</v>
      </c>
      <c r="K203" s="28">
        <v>614.7</v>
      </c>
      <c r="L203" s="15">
        <v>41730</v>
      </c>
      <c r="M203" s="15">
        <v>42004</v>
      </c>
      <c r="N203" s="5" t="s">
        <v>36</v>
      </c>
      <c r="O203" s="1" t="s">
        <v>63</v>
      </c>
    </row>
    <row r="204" spans="1:15" ht="56.25" customHeight="1">
      <c r="A204" s="1">
        <v>5426</v>
      </c>
      <c r="B204" s="75" t="s">
        <v>386</v>
      </c>
      <c r="C204" s="1">
        <v>9231000</v>
      </c>
      <c r="D204" s="2" t="s">
        <v>387</v>
      </c>
      <c r="E204" s="2" t="s">
        <v>32</v>
      </c>
      <c r="F204" s="1">
        <v>796</v>
      </c>
      <c r="G204" s="1" t="s">
        <v>46</v>
      </c>
      <c r="H204" s="1" t="s">
        <v>62</v>
      </c>
      <c r="I204" s="1">
        <v>45000000</v>
      </c>
      <c r="J204" s="1" t="s">
        <v>35</v>
      </c>
      <c r="K204" s="20">
        <v>4604.62</v>
      </c>
      <c r="L204" s="15">
        <v>41730</v>
      </c>
      <c r="M204" s="15">
        <v>41974</v>
      </c>
      <c r="N204" s="5" t="s">
        <v>36</v>
      </c>
      <c r="O204" s="1" t="s">
        <v>63</v>
      </c>
    </row>
    <row r="205" spans="1:15" ht="51" customHeight="1">
      <c r="A205" s="1">
        <v>5690</v>
      </c>
      <c r="B205" s="6" t="s">
        <v>388</v>
      </c>
      <c r="C205" s="12">
        <v>7260090</v>
      </c>
      <c r="D205" s="2" t="s">
        <v>389</v>
      </c>
      <c r="E205" s="2" t="s">
        <v>43</v>
      </c>
      <c r="F205" s="1">
        <v>796</v>
      </c>
      <c r="G205" s="1" t="s">
        <v>46</v>
      </c>
      <c r="H205" s="1" t="s">
        <v>62</v>
      </c>
      <c r="I205" s="1" t="s">
        <v>316</v>
      </c>
      <c r="J205" s="1" t="s">
        <v>35</v>
      </c>
      <c r="K205" s="27">
        <v>20000</v>
      </c>
      <c r="L205" s="15">
        <v>41821</v>
      </c>
      <c r="M205" s="15">
        <v>41974</v>
      </c>
      <c r="N205" s="1" t="s">
        <v>36</v>
      </c>
      <c r="O205" s="1" t="s">
        <v>37</v>
      </c>
    </row>
    <row r="206" spans="1:15" ht="86.25" customHeight="1">
      <c r="A206" s="1">
        <v>5773</v>
      </c>
      <c r="B206" s="1" t="s">
        <v>390</v>
      </c>
      <c r="C206" s="1">
        <v>2928348</v>
      </c>
      <c r="D206" s="2" t="s">
        <v>391</v>
      </c>
      <c r="E206" s="1" t="s">
        <v>32</v>
      </c>
      <c r="F206" s="1">
        <v>796</v>
      </c>
      <c r="G206" s="1" t="s">
        <v>58</v>
      </c>
      <c r="H206" s="1" t="s">
        <v>34</v>
      </c>
      <c r="I206" s="1">
        <v>45000000</v>
      </c>
      <c r="J206" s="1" t="s">
        <v>35</v>
      </c>
      <c r="K206" s="27" t="str">
        <f>TEXT(0,"4 607,74")</f>
        <v>4607,74</v>
      </c>
      <c r="L206" s="15">
        <v>41730</v>
      </c>
      <c r="M206" s="15">
        <v>41974</v>
      </c>
      <c r="N206" s="1" t="s">
        <v>36</v>
      </c>
      <c r="O206" s="1" t="s">
        <v>63</v>
      </c>
    </row>
    <row r="207" spans="1:15" ht="63.75" customHeight="1">
      <c r="A207" s="1">
        <v>5776</v>
      </c>
      <c r="B207" s="1" t="s">
        <v>50</v>
      </c>
      <c r="C207" s="1">
        <v>9460000</v>
      </c>
      <c r="D207" s="2" t="s">
        <v>392</v>
      </c>
      <c r="E207" s="1" t="s">
        <v>43</v>
      </c>
      <c r="F207" s="1">
        <v>796</v>
      </c>
      <c r="G207" s="1" t="s">
        <v>46</v>
      </c>
      <c r="H207" s="1">
        <v>23</v>
      </c>
      <c r="I207" s="1">
        <v>45000000</v>
      </c>
      <c r="J207" s="1" t="s">
        <v>35</v>
      </c>
      <c r="K207" s="27" t="str">
        <f>TEXT(0,"4 800,00")</f>
        <v>4800,00</v>
      </c>
      <c r="L207" s="15">
        <v>41730</v>
      </c>
      <c r="M207" s="15">
        <v>41974</v>
      </c>
      <c r="N207" s="5" t="s">
        <v>36</v>
      </c>
      <c r="O207" s="1" t="s">
        <v>63</v>
      </c>
    </row>
    <row r="208" spans="1:15" ht="81.75" customHeight="1">
      <c r="A208" s="1">
        <v>5777</v>
      </c>
      <c r="B208" s="1" t="s">
        <v>50</v>
      </c>
      <c r="C208" s="1">
        <v>9460000</v>
      </c>
      <c r="D208" s="2" t="s">
        <v>393</v>
      </c>
      <c r="E208" s="1" t="s">
        <v>43</v>
      </c>
      <c r="F208" s="1">
        <v>796</v>
      </c>
      <c r="G208" s="1" t="s">
        <v>46</v>
      </c>
      <c r="H208" s="1">
        <v>6</v>
      </c>
      <c r="I208" s="1">
        <v>45000000</v>
      </c>
      <c r="J208" s="1" t="s">
        <v>35</v>
      </c>
      <c r="K208" s="27" t="str">
        <f>TEXT(0,"1000,00")</f>
        <v>1000,00</v>
      </c>
      <c r="L208" s="15">
        <v>41730</v>
      </c>
      <c r="M208" s="15">
        <v>41974</v>
      </c>
      <c r="N208" s="5" t="s">
        <v>36</v>
      </c>
      <c r="O208" s="1" t="s">
        <v>63</v>
      </c>
    </row>
    <row r="209" spans="1:15" ht="63.75" customHeight="1">
      <c r="A209" s="1">
        <v>5779</v>
      </c>
      <c r="B209" s="1" t="s">
        <v>263</v>
      </c>
      <c r="C209" s="1">
        <v>4030000</v>
      </c>
      <c r="D209" s="84" t="s">
        <v>394</v>
      </c>
      <c r="E209" s="1" t="s">
        <v>43</v>
      </c>
      <c r="F209" s="1">
        <v>796</v>
      </c>
      <c r="G209" s="1" t="s">
        <v>46</v>
      </c>
      <c r="H209" s="35">
        <v>571</v>
      </c>
      <c r="I209" s="1">
        <v>45000000</v>
      </c>
      <c r="J209" s="1" t="s">
        <v>35</v>
      </c>
      <c r="K209" s="88">
        <v>5276.47</v>
      </c>
      <c r="L209" s="15">
        <v>41730</v>
      </c>
      <c r="M209" s="15">
        <v>41974</v>
      </c>
      <c r="N209" s="5" t="s">
        <v>36</v>
      </c>
      <c r="O209" s="1" t="s">
        <v>63</v>
      </c>
    </row>
    <row r="210" spans="1:15" ht="63.75" customHeight="1">
      <c r="A210" s="1">
        <v>5780</v>
      </c>
      <c r="B210" s="1" t="s">
        <v>263</v>
      </c>
      <c r="C210" s="1">
        <v>4030000</v>
      </c>
      <c r="D210" s="84" t="s">
        <v>395</v>
      </c>
      <c r="E210" s="1" t="s">
        <v>43</v>
      </c>
      <c r="F210" s="1">
        <v>796</v>
      </c>
      <c r="G210" s="1" t="s">
        <v>46</v>
      </c>
      <c r="H210" s="35">
        <v>571</v>
      </c>
      <c r="I210" s="1">
        <v>45000000</v>
      </c>
      <c r="J210" s="1" t="s">
        <v>35</v>
      </c>
      <c r="K210" s="83" t="str">
        <f>TEXT(0,"1540,00")</f>
        <v>1540,00</v>
      </c>
      <c r="L210" s="15">
        <v>41730</v>
      </c>
      <c r="M210" s="15">
        <v>41974</v>
      </c>
      <c r="N210" s="5" t="s">
        <v>36</v>
      </c>
      <c r="O210" s="1" t="s">
        <v>63</v>
      </c>
    </row>
    <row r="211" spans="1:15" ht="99.75" customHeight="1">
      <c r="A211" s="1">
        <v>5781</v>
      </c>
      <c r="B211" s="1" t="s">
        <v>263</v>
      </c>
      <c r="C211" s="1">
        <v>4030000</v>
      </c>
      <c r="D211" s="84" t="s">
        <v>396</v>
      </c>
      <c r="E211" s="1" t="s">
        <v>43</v>
      </c>
      <c r="F211" s="1">
        <v>796</v>
      </c>
      <c r="G211" s="1" t="s">
        <v>46</v>
      </c>
      <c r="H211" s="35">
        <v>571</v>
      </c>
      <c r="I211" s="1">
        <v>45000000</v>
      </c>
      <c r="J211" s="1" t="s">
        <v>35</v>
      </c>
      <c r="K211" s="88">
        <v>4400</v>
      </c>
      <c r="L211" s="15">
        <v>41760</v>
      </c>
      <c r="M211" s="15">
        <v>41974</v>
      </c>
      <c r="N211" s="5" t="s">
        <v>36</v>
      </c>
      <c r="O211" s="1" t="s">
        <v>63</v>
      </c>
    </row>
    <row r="212" spans="1:15" ht="51" customHeight="1">
      <c r="A212" s="1">
        <v>5782</v>
      </c>
      <c r="B212" s="1" t="s">
        <v>213</v>
      </c>
      <c r="C212" s="12">
        <v>9010020</v>
      </c>
      <c r="D212" s="25" t="s">
        <v>1025</v>
      </c>
      <c r="E212" s="1" t="s">
        <v>32</v>
      </c>
      <c r="F212" s="1">
        <v>796</v>
      </c>
      <c r="G212" s="1" t="s">
        <v>212</v>
      </c>
      <c r="H212" s="1">
        <v>1</v>
      </c>
      <c r="I212" s="1">
        <v>45000000</v>
      </c>
      <c r="J212" s="1" t="s">
        <v>35</v>
      </c>
      <c r="K212" s="20">
        <v>828</v>
      </c>
      <c r="L212" s="15">
        <v>41730</v>
      </c>
      <c r="M212" s="15">
        <v>41974</v>
      </c>
      <c r="N212" s="5" t="s">
        <v>36</v>
      </c>
      <c r="O212" s="5" t="s">
        <v>63</v>
      </c>
    </row>
    <row r="213" spans="1:15" ht="51" customHeight="1">
      <c r="A213" s="1">
        <v>5783</v>
      </c>
      <c r="B213" s="1" t="s">
        <v>213</v>
      </c>
      <c r="C213" s="12">
        <v>9010020</v>
      </c>
      <c r="D213" s="25" t="s">
        <v>214</v>
      </c>
      <c r="E213" s="1" t="s">
        <v>32</v>
      </c>
      <c r="F213" s="1">
        <v>796</v>
      </c>
      <c r="G213" s="1" t="s">
        <v>212</v>
      </c>
      <c r="H213" s="1">
        <v>1</v>
      </c>
      <c r="I213" s="1">
        <v>45000000</v>
      </c>
      <c r="J213" s="1" t="s">
        <v>35</v>
      </c>
      <c r="K213" s="20">
        <v>388</v>
      </c>
      <c r="L213" s="15">
        <v>41730</v>
      </c>
      <c r="M213" s="15">
        <v>41974</v>
      </c>
      <c r="N213" s="5" t="s">
        <v>36</v>
      </c>
      <c r="O213" s="5" t="s">
        <v>63</v>
      </c>
    </row>
    <row r="214" spans="1:15" ht="51" customHeight="1">
      <c r="A214" s="1">
        <v>5784</v>
      </c>
      <c r="B214" s="1" t="s">
        <v>215</v>
      </c>
      <c r="C214" s="1" t="s">
        <v>216</v>
      </c>
      <c r="D214" s="25" t="s">
        <v>1026</v>
      </c>
      <c r="E214" s="1" t="s">
        <v>32</v>
      </c>
      <c r="F214" s="1">
        <v>796</v>
      </c>
      <c r="G214" s="1" t="s">
        <v>212</v>
      </c>
      <c r="H214" s="1" t="s">
        <v>38</v>
      </c>
      <c r="I214" s="1">
        <v>45000000</v>
      </c>
      <c r="J214" s="1" t="s">
        <v>35</v>
      </c>
      <c r="K214" s="20">
        <v>234</v>
      </c>
      <c r="L214" s="15">
        <v>41730</v>
      </c>
      <c r="M214" s="15">
        <v>41974</v>
      </c>
      <c r="N214" s="5" t="s">
        <v>36</v>
      </c>
      <c r="O214" s="5" t="s">
        <v>63</v>
      </c>
    </row>
    <row r="215" spans="1:15" ht="38.25" customHeight="1">
      <c r="A215" s="1">
        <v>5785</v>
      </c>
      <c r="B215" s="1" t="s">
        <v>215</v>
      </c>
      <c r="C215" s="1" t="s">
        <v>216</v>
      </c>
      <c r="D215" s="25" t="s">
        <v>217</v>
      </c>
      <c r="E215" s="1" t="s">
        <v>32</v>
      </c>
      <c r="F215" s="1">
        <v>796</v>
      </c>
      <c r="G215" s="1" t="s">
        <v>212</v>
      </c>
      <c r="H215" s="1" t="s">
        <v>38</v>
      </c>
      <c r="I215" s="1">
        <v>45000000</v>
      </c>
      <c r="J215" s="1" t="s">
        <v>35</v>
      </c>
      <c r="K215" s="20">
        <v>400</v>
      </c>
      <c r="L215" s="15">
        <v>41730</v>
      </c>
      <c r="M215" s="15">
        <v>41974</v>
      </c>
      <c r="N215" s="5" t="s">
        <v>36</v>
      </c>
      <c r="O215" s="5" t="s">
        <v>63</v>
      </c>
    </row>
    <row r="216" spans="1:15" ht="38.25" customHeight="1">
      <c r="A216" s="1">
        <v>5786</v>
      </c>
      <c r="B216" s="1" t="s">
        <v>215</v>
      </c>
      <c r="C216" s="1" t="s">
        <v>216</v>
      </c>
      <c r="D216" s="25" t="s">
        <v>218</v>
      </c>
      <c r="E216" s="1" t="s">
        <v>32</v>
      </c>
      <c r="F216" s="1">
        <v>796</v>
      </c>
      <c r="G216" s="1" t="s">
        <v>212</v>
      </c>
      <c r="H216" s="1" t="s">
        <v>38</v>
      </c>
      <c r="I216" s="1">
        <v>45000000</v>
      </c>
      <c r="J216" s="1" t="s">
        <v>35</v>
      </c>
      <c r="K216" s="20">
        <v>190</v>
      </c>
      <c r="L216" s="15">
        <v>41730</v>
      </c>
      <c r="M216" s="15">
        <v>41974</v>
      </c>
      <c r="N216" s="5" t="s">
        <v>36</v>
      </c>
      <c r="O216" s="5" t="s">
        <v>63</v>
      </c>
    </row>
    <row r="217" spans="1:15" ht="51" customHeight="1">
      <c r="A217" s="1">
        <v>5787</v>
      </c>
      <c r="B217" s="1" t="s">
        <v>215</v>
      </c>
      <c r="C217" s="1" t="s">
        <v>216</v>
      </c>
      <c r="D217" s="25" t="s">
        <v>219</v>
      </c>
      <c r="E217" s="1" t="s">
        <v>32</v>
      </c>
      <c r="F217" s="1">
        <v>796</v>
      </c>
      <c r="G217" s="1" t="s">
        <v>212</v>
      </c>
      <c r="H217" s="1" t="s">
        <v>38</v>
      </c>
      <c r="I217" s="1">
        <v>45000000</v>
      </c>
      <c r="J217" s="1" t="s">
        <v>35</v>
      </c>
      <c r="K217" s="20">
        <v>830</v>
      </c>
      <c r="L217" s="15">
        <v>41730</v>
      </c>
      <c r="M217" s="15">
        <v>41974</v>
      </c>
      <c r="N217" s="5" t="s">
        <v>36</v>
      </c>
      <c r="O217" s="5" t="s">
        <v>63</v>
      </c>
    </row>
    <row r="218" spans="1:15" ht="38.25" customHeight="1">
      <c r="A218" s="1">
        <v>5789</v>
      </c>
      <c r="B218" s="1" t="s">
        <v>215</v>
      </c>
      <c r="C218" s="1" t="s">
        <v>216</v>
      </c>
      <c r="D218" s="25" t="s">
        <v>397</v>
      </c>
      <c r="E218" s="1" t="s">
        <v>32</v>
      </c>
      <c r="F218" s="1">
        <v>796</v>
      </c>
      <c r="G218" s="1" t="s">
        <v>212</v>
      </c>
      <c r="H218" s="1" t="s">
        <v>38</v>
      </c>
      <c r="I218" s="1">
        <v>45000000</v>
      </c>
      <c r="J218" s="1" t="s">
        <v>35</v>
      </c>
      <c r="K218" s="20">
        <v>45</v>
      </c>
      <c r="L218" s="15">
        <v>41730</v>
      </c>
      <c r="M218" s="15">
        <v>41974</v>
      </c>
      <c r="N218" s="5" t="s">
        <v>36</v>
      </c>
      <c r="O218" s="5" t="s">
        <v>63</v>
      </c>
    </row>
    <row r="219" spans="1:15" ht="73.5" customHeight="1">
      <c r="A219" s="1">
        <v>5790</v>
      </c>
      <c r="B219" s="1" t="s">
        <v>398</v>
      </c>
      <c r="C219" s="1">
        <v>9214020</v>
      </c>
      <c r="D219" s="2" t="s">
        <v>399</v>
      </c>
      <c r="E219" s="1" t="s">
        <v>32</v>
      </c>
      <c r="F219" s="1">
        <v>796</v>
      </c>
      <c r="G219" s="1" t="s">
        <v>212</v>
      </c>
      <c r="H219" s="1" t="s">
        <v>38</v>
      </c>
      <c r="I219" s="1">
        <v>45000000</v>
      </c>
      <c r="J219" s="1" t="s">
        <v>35</v>
      </c>
      <c r="K219" s="27">
        <v>1200</v>
      </c>
      <c r="L219" s="15">
        <v>41730</v>
      </c>
      <c r="M219" s="15">
        <v>41974</v>
      </c>
      <c r="N219" s="5" t="s">
        <v>36</v>
      </c>
      <c r="O219" s="1" t="s">
        <v>63</v>
      </c>
    </row>
    <row r="220" spans="1:15" ht="51" customHeight="1">
      <c r="A220" s="1">
        <v>5793</v>
      </c>
      <c r="B220" s="1" t="s">
        <v>401</v>
      </c>
      <c r="C220" s="1">
        <v>2913000</v>
      </c>
      <c r="D220" s="2" t="s">
        <v>402</v>
      </c>
      <c r="E220" s="2" t="s">
        <v>32</v>
      </c>
      <c r="F220" s="1">
        <v>796</v>
      </c>
      <c r="G220" s="1" t="s">
        <v>46</v>
      </c>
      <c r="H220" s="1" t="s">
        <v>62</v>
      </c>
      <c r="I220" s="1">
        <v>45000000</v>
      </c>
      <c r="J220" s="1" t="s">
        <v>35</v>
      </c>
      <c r="K220" s="27" t="str">
        <f>TEXT(0,"3 736,717")</f>
        <v>3736,717</v>
      </c>
      <c r="L220" s="15">
        <v>41730</v>
      </c>
      <c r="M220" s="15">
        <v>41974</v>
      </c>
      <c r="N220" s="5" t="s">
        <v>36</v>
      </c>
      <c r="O220" s="1" t="s">
        <v>63</v>
      </c>
    </row>
    <row r="221" spans="1:15" ht="51" customHeight="1">
      <c r="A221" s="1">
        <v>5794</v>
      </c>
      <c r="B221" s="1" t="s">
        <v>403</v>
      </c>
      <c r="C221" s="1">
        <v>2714710</v>
      </c>
      <c r="D221" s="2" t="s">
        <v>404</v>
      </c>
      <c r="E221" s="2" t="s">
        <v>32</v>
      </c>
      <c r="F221" s="1">
        <v>796</v>
      </c>
      <c r="G221" s="1" t="s">
        <v>46</v>
      </c>
      <c r="H221" s="1" t="s">
        <v>62</v>
      </c>
      <c r="I221" s="1">
        <v>45000000</v>
      </c>
      <c r="J221" s="1" t="s">
        <v>35</v>
      </c>
      <c r="K221" s="27" t="str">
        <f>TEXT(0,"8 837,59")</f>
        <v>8837,59</v>
      </c>
      <c r="L221" s="15">
        <v>41730</v>
      </c>
      <c r="M221" s="15">
        <v>41974</v>
      </c>
      <c r="N221" s="5" t="s">
        <v>36</v>
      </c>
      <c r="O221" s="1" t="s">
        <v>63</v>
      </c>
    </row>
    <row r="222" spans="1:15" ht="78.75" customHeight="1">
      <c r="A222" s="1">
        <v>5795</v>
      </c>
      <c r="B222" s="1" t="s">
        <v>405</v>
      </c>
      <c r="C222" s="1">
        <v>3520499</v>
      </c>
      <c r="D222" s="2" t="s">
        <v>406</v>
      </c>
      <c r="E222" s="2" t="s">
        <v>32</v>
      </c>
      <c r="F222" s="1">
        <v>796</v>
      </c>
      <c r="G222" s="1" t="s">
        <v>46</v>
      </c>
      <c r="H222" s="1" t="s">
        <v>62</v>
      </c>
      <c r="I222" s="1">
        <v>45000000</v>
      </c>
      <c r="J222" s="1" t="s">
        <v>35</v>
      </c>
      <c r="K222" s="27" t="str">
        <f>TEXT(0,26330.861)</f>
        <v>26330,861</v>
      </c>
      <c r="L222" s="15">
        <v>41760</v>
      </c>
      <c r="M222" s="15">
        <v>41974</v>
      </c>
      <c r="N222" s="5" t="s">
        <v>36</v>
      </c>
      <c r="O222" s="1" t="s">
        <v>63</v>
      </c>
    </row>
    <row r="223" spans="1:15" ht="102.75" customHeight="1">
      <c r="A223" s="1">
        <v>5796</v>
      </c>
      <c r="B223" s="1" t="s">
        <v>405</v>
      </c>
      <c r="C223" s="1">
        <v>3520499</v>
      </c>
      <c r="D223" s="2" t="s">
        <v>407</v>
      </c>
      <c r="E223" s="2" t="s">
        <v>32</v>
      </c>
      <c r="F223" s="1">
        <v>796</v>
      </c>
      <c r="G223" s="1" t="s">
        <v>46</v>
      </c>
      <c r="H223" s="1" t="s">
        <v>62</v>
      </c>
      <c r="I223" s="1">
        <v>45000000</v>
      </c>
      <c r="J223" s="1" t="s">
        <v>35</v>
      </c>
      <c r="K223" s="27" t="str">
        <f>TEXT(0,"24 447,477")</f>
        <v>24447,477</v>
      </c>
      <c r="L223" s="15">
        <v>41760</v>
      </c>
      <c r="M223" s="15">
        <v>41974</v>
      </c>
      <c r="N223" s="5" t="s">
        <v>36</v>
      </c>
      <c r="O223" s="1" t="s">
        <v>63</v>
      </c>
    </row>
    <row r="224" spans="1:15" ht="63.75" customHeight="1">
      <c r="A224" s="1">
        <v>5799</v>
      </c>
      <c r="B224" s="11" t="s">
        <v>115</v>
      </c>
      <c r="C224" s="10" t="s">
        <v>48</v>
      </c>
      <c r="D224" s="13" t="s">
        <v>131</v>
      </c>
      <c r="E224" s="11" t="s">
        <v>43</v>
      </c>
      <c r="F224" s="11">
        <v>796</v>
      </c>
      <c r="G224" s="11" t="s">
        <v>46</v>
      </c>
      <c r="H224" s="11">
        <v>18</v>
      </c>
      <c r="I224" s="11">
        <v>45000000</v>
      </c>
      <c r="J224" s="11" t="s">
        <v>35</v>
      </c>
      <c r="K224" s="14">
        <v>5912.821</v>
      </c>
      <c r="L224" s="15">
        <v>41730</v>
      </c>
      <c r="M224" s="15">
        <v>41974</v>
      </c>
      <c r="N224" s="5" t="s">
        <v>36</v>
      </c>
      <c r="O224" s="1" t="s">
        <v>63</v>
      </c>
    </row>
    <row r="225" spans="1:15" ht="51.75" customHeight="1">
      <c r="A225" s="1">
        <v>5800</v>
      </c>
      <c r="B225" s="75" t="s">
        <v>386</v>
      </c>
      <c r="C225" s="1">
        <v>9231000</v>
      </c>
      <c r="D225" s="2" t="s">
        <v>408</v>
      </c>
      <c r="E225" s="2" t="s">
        <v>32</v>
      </c>
      <c r="F225" s="1">
        <v>796</v>
      </c>
      <c r="G225" s="11" t="s">
        <v>46</v>
      </c>
      <c r="H225" s="1" t="s">
        <v>62</v>
      </c>
      <c r="I225" s="11">
        <v>45000000</v>
      </c>
      <c r="J225" s="11" t="s">
        <v>35</v>
      </c>
      <c r="K225" s="20">
        <v>4430.8</v>
      </c>
      <c r="L225" s="15">
        <v>41730</v>
      </c>
      <c r="M225" s="15">
        <v>41974</v>
      </c>
      <c r="N225" s="5" t="s">
        <v>36</v>
      </c>
      <c r="O225" s="1" t="s">
        <v>63</v>
      </c>
    </row>
    <row r="226" spans="1:15" ht="56.25" customHeight="1">
      <c r="A226" s="1">
        <v>5803</v>
      </c>
      <c r="B226" s="21" t="s">
        <v>234</v>
      </c>
      <c r="C226" s="21" t="s">
        <v>232</v>
      </c>
      <c r="D226" s="30" t="s">
        <v>235</v>
      </c>
      <c r="E226" s="21" t="s">
        <v>43</v>
      </c>
      <c r="F226" s="21">
        <v>796</v>
      </c>
      <c r="G226" s="21" t="s">
        <v>46</v>
      </c>
      <c r="H226" s="31">
        <v>1</v>
      </c>
      <c r="I226" s="21">
        <v>45000000</v>
      </c>
      <c r="J226" s="21" t="s">
        <v>35</v>
      </c>
      <c r="K226" s="32">
        <v>30800</v>
      </c>
      <c r="L226" s="15">
        <v>41730</v>
      </c>
      <c r="M226" s="15">
        <v>41974</v>
      </c>
      <c r="N226" s="5" t="s">
        <v>36</v>
      </c>
      <c r="O226" s="1" t="s">
        <v>63</v>
      </c>
    </row>
    <row r="227" spans="1:15" ht="98.25" customHeight="1">
      <c r="A227" s="1">
        <v>5804</v>
      </c>
      <c r="B227" s="21" t="s">
        <v>231</v>
      </c>
      <c r="C227" s="21" t="s">
        <v>232</v>
      </c>
      <c r="D227" s="30" t="s">
        <v>410</v>
      </c>
      <c r="E227" s="21" t="s">
        <v>43</v>
      </c>
      <c r="F227" s="21">
        <v>796</v>
      </c>
      <c r="G227" s="21" t="s">
        <v>58</v>
      </c>
      <c r="H227" s="31" t="s">
        <v>38</v>
      </c>
      <c r="I227" s="21">
        <v>45000000</v>
      </c>
      <c r="J227" s="21" t="s">
        <v>35</v>
      </c>
      <c r="K227" s="32">
        <v>75000</v>
      </c>
      <c r="L227" s="15">
        <v>41730</v>
      </c>
      <c r="M227" s="15">
        <v>41974</v>
      </c>
      <c r="N227" s="5" t="s">
        <v>36</v>
      </c>
      <c r="O227" s="1" t="s">
        <v>63</v>
      </c>
    </row>
    <row r="228" spans="1:15" ht="126.75" customHeight="1">
      <c r="A228" s="1">
        <v>5805</v>
      </c>
      <c r="B228" s="21" t="s">
        <v>411</v>
      </c>
      <c r="C228" s="21">
        <v>7522020</v>
      </c>
      <c r="D228" s="30" t="s">
        <v>412</v>
      </c>
      <c r="E228" s="21" t="s">
        <v>43</v>
      </c>
      <c r="F228" s="21">
        <v>796</v>
      </c>
      <c r="G228" s="21" t="s">
        <v>58</v>
      </c>
      <c r="H228" s="31" t="s">
        <v>38</v>
      </c>
      <c r="I228" s="21">
        <v>45000000</v>
      </c>
      <c r="J228" s="21" t="s">
        <v>35</v>
      </c>
      <c r="K228" s="32">
        <v>933</v>
      </c>
      <c r="L228" s="15">
        <v>41730</v>
      </c>
      <c r="M228" s="15">
        <v>41974</v>
      </c>
      <c r="N228" s="5" t="s">
        <v>36</v>
      </c>
      <c r="O228" s="1" t="s">
        <v>63</v>
      </c>
    </row>
    <row r="229" spans="1:15" ht="51" customHeight="1">
      <c r="A229" s="1">
        <v>5810</v>
      </c>
      <c r="B229" s="1" t="s">
        <v>405</v>
      </c>
      <c r="C229" s="1">
        <v>2813160</v>
      </c>
      <c r="D229" s="2" t="s">
        <v>414</v>
      </c>
      <c r="E229" s="2" t="s">
        <v>32</v>
      </c>
      <c r="F229" s="1">
        <v>796</v>
      </c>
      <c r="G229" s="1" t="s">
        <v>46</v>
      </c>
      <c r="H229" s="1" t="s">
        <v>62</v>
      </c>
      <c r="I229" s="1">
        <v>45000000</v>
      </c>
      <c r="J229" s="1" t="s">
        <v>35</v>
      </c>
      <c r="K229" s="27">
        <v>1262.63682</v>
      </c>
      <c r="L229" s="15">
        <v>41730</v>
      </c>
      <c r="M229" s="15">
        <v>41974</v>
      </c>
      <c r="N229" s="5" t="s">
        <v>36</v>
      </c>
      <c r="O229" s="1" t="s">
        <v>37</v>
      </c>
    </row>
    <row r="230" spans="1:15" ht="99" customHeight="1">
      <c r="A230" s="1">
        <v>5827</v>
      </c>
      <c r="B230" s="1" t="s">
        <v>307</v>
      </c>
      <c r="C230" s="1">
        <v>5190090</v>
      </c>
      <c r="D230" s="2" t="s">
        <v>415</v>
      </c>
      <c r="E230" s="2" t="s">
        <v>32</v>
      </c>
      <c r="F230" s="1">
        <v>796</v>
      </c>
      <c r="G230" s="1" t="s">
        <v>46</v>
      </c>
      <c r="H230" s="1" t="s">
        <v>62</v>
      </c>
      <c r="I230" s="1">
        <v>45000000</v>
      </c>
      <c r="J230" s="1" t="s">
        <v>35</v>
      </c>
      <c r="K230" s="27" t="str">
        <f>TEXT(0,"1 202,288")</f>
        <v>1202,288</v>
      </c>
      <c r="L230" s="15">
        <v>41791</v>
      </c>
      <c r="M230" s="15">
        <v>41974</v>
      </c>
      <c r="N230" s="5" t="s">
        <v>36</v>
      </c>
      <c r="O230" s="1" t="s">
        <v>63</v>
      </c>
    </row>
    <row r="231" spans="1:195" ht="84.75" customHeight="1">
      <c r="A231" s="1">
        <v>5883</v>
      </c>
      <c r="B231" s="1" t="s">
        <v>308</v>
      </c>
      <c r="C231" s="12">
        <v>7412000</v>
      </c>
      <c r="D231" s="2" t="s">
        <v>417</v>
      </c>
      <c r="E231" s="2" t="s">
        <v>32</v>
      </c>
      <c r="F231" s="1">
        <v>796</v>
      </c>
      <c r="G231" s="1" t="s">
        <v>46</v>
      </c>
      <c r="H231" s="1" t="s">
        <v>62</v>
      </c>
      <c r="I231" s="1">
        <v>45000000</v>
      </c>
      <c r="J231" s="1" t="s">
        <v>35</v>
      </c>
      <c r="K231" s="20">
        <v>12692.54237</v>
      </c>
      <c r="L231" s="15">
        <v>41730</v>
      </c>
      <c r="M231" s="15">
        <v>42064</v>
      </c>
      <c r="N231" s="5" t="s">
        <v>36</v>
      </c>
      <c r="O231" s="1" t="s">
        <v>63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</row>
    <row r="232" spans="1:195" ht="72" customHeight="1">
      <c r="A232" s="1">
        <v>5884</v>
      </c>
      <c r="B232" s="1" t="s">
        <v>418</v>
      </c>
      <c r="C232" s="12">
        <v>6613010</v>
      </c>
      <c r="D232" s="2" t="s">
        <v>419</v>
      </c>
      <c r="E232" s="2" t="s">
        <v>32</v>
      </c>
      <c r="F232" s="1">
        <v>796</v>
      </c>
      <c r="G232" s="1" t="s">
        <v>46</v>
      </c>
      <c r="H232" s="1" t="s">
        <v>62</v>
      </c>
      <c r="I232" s="1">
        <v>45000000</v>
      </c>
      <c r="J232" s="1" t="s">
        <v>35</v>
      </c>
      <c r="K232" s="26" t="s">
        <v>420</v>
      </c>
      <c r="L232" s="15">
        <v>41730</v>
      </c>
      <c r="M232" s="15">
        <v>42864</v>
      </c>
      <c r="N232" s="5" t="s">
        <v>36</v>
      </c>
      <c r="O232" s="1" t="s">
        <v>63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</row>
    <row r="233" spans="1:15" ht="158.25" customHeight="1">
      <c r="A233" s="1">
        <v>5889</v>
      </c>
      <c r="B233" s="1" t="s">
        <v>338</v>
      </c>
      <c r="C233" s="1">
        <v>3113144</v>
      </c>
      <c r="D233" s="2" t="s">
        <v>339</v>
      </c>
      <c r="E233" s="2" t="s">
        <v>32</v>
      </c>
      <c r="F233" s="1">
        <v>796</v>
      </c>
      <c r="G233" s="1" t="s">
        <v>46</v>
      </c>
      <c r="H233" s="1" t="s">
        <v>62</v>
      </c>
      <c r="I233" s="1">
        <v>45000000</v>
      </c>
      <c r="J233" s="1" t="s">
        <v>35</v>
      </c>
      <c r="K233" s="27">
        <v>640.93971</v>
      </c>
      <c r="L233" s="15">
        <v>41730</v>
      </c>
      <c r="M233" s="15">
        <v>41974</v>
      </c>
      <c r="N233" s="5" t="s">
        <v>36</v>
      </c>
      <c r="O233" s="1" t="s">
        <v>63</v>
      </c>
    </row>
    <row r="234" spans="1:15" ht="114" customHeight="1">
      <c r="A234" s="1">
        <v>5892</v>
      </c>
      <c r="B234" s="1" t="s">
        <v>332</v>
      </c>
      <c r="C234" s="12">
        <v>7424020</v>
      </c>
      <c r="D234" s="2" t="s">
        <v>422</v>
      </c>
      <c r="E234" s="2" t="s">
        <v>32</v>
      </c>
      <c r="F234" s="1">
        <v>796</v>
      </c>
      <c r="G234" s="1" t="s">
        <v>46</v>
      </c>
      <c r="H234" s="1" t="s">
        <v>62</v>
      </c>
      <c r="I234" s="1">
        <v>45000000</v>
      </c>
      <c r="J234" s="1" t="s">
        <v>35</v>
      </c>
      <c r="K234" s="20">
        <v>5206.83626</v>
      </c>
      <c r="L234" s="15">
        <v>41760</v>
      </c>
      <c r="M234" s="15">
        <v>41974</v>
      </c>
      <c r="N234" s="1" t="s">
        <v>36</v>
      </c>
      <c r="O234" s="1" t="s">
        <v>63</v>
      </c>
    </row>
    <row r="235" spans="1:15" ht="90.75" customHeight="1">
      <c r="A235" s="1">
        <v>5893</v>
      </c>
      <c r="B235" s="1" t="s">
        <v>332</v>
      </c>
      <c r="C235" s="12">
        <v>7424020</v>
      </c>
      <c r="D235" s="2" t="s">
        <v>423</v>
      </c>
      <c r="E235" s="2" t="s">
        <v>32</v>
      </c>
      <c r="F235" s="1">
        <v>796</v>
      </c>
      <c r="G235" s="1" t="s">
        <v>46</v>
      </c>
      <c r="H235" s="1" t="s">
        <v>62</v>
      </c>
      <c r="I235" s="1">
        <v>45000000</v>
      </c>
      <c r="J235" s="1" t="s">
        <v>35</v>
      </c>
      <c r="K235" s="20">
        <v>20987.81685</v>
      </c>
      <c r="L235" s="15">
        <v>41760</v>
      </c>
      <c r="M235" s="15">
        <v>41974</v>
      </c>
      <c r="N235" s="1" t="s">
        <v>36</v>
      </c>
      <c r="O235" s="1" t="s">
        <v>63</v>
      </c>
    </row>
    <row r="236" spans="1:15" ht="85.5" customHeight="1">
      <c r="A236" s="1">
        <v>5897</v>
      </c>
      <c r="B236" s="16" t="s">
        <v>424</v>
      </c>
      <c r="C236" s="1" t="s">
        <v>425</v>
      </c>
      <c r="D236" s="2" t="s">
        <v>426</v>
      </c>
      <c r="E236" s="2" t="s">
        <v>32</v>
      </c>
      <c r="F236" s="1">
        <v>796</v>
      </c>
      <c r="G236" s="1" t="s">
        <v>46</v>
      </c>
      <c r="H236" s="1">
        <v>126</v>
      </c>
      <c r="I236" s="1">
        <v>45000000</v>
      </c>
      <c r="J236" s="1" t="s">
        <v>35</v>
      </c>
      <c r="K236" s="20" t="str">
        <f>TEXT(0,"117 066,39")</f>
        <v>117066,39</v>
      </c>
      <c r="L236" s="15">
        <v>41730</v>
      </c>
      <c r="M236" s="15" t="s">
        <v>413</v>
      </c>
      <c r="N236" s="1" t="s">
        <v>36</v>
      </c>
      <c r="O236" s="1" t="s">
        <v>63</v>
      </c>
    </row>
    <row r="237" spans="1:15" ht="102" customHeight="1">
      <c r="A237" s="1">
        <v>5917</v>
      </c>
      <c r="B237" s="11" t="s">
        <v>112</v>
      </c>
      <c r="C237" s="10" t="s">
        <v>113</v>
      </c>
      <c r="D237" s="13" t="s">
        <v>114</v>
      </c>
      <c r="E237" s="11" t="s">
        <v>43</v>
      </c>
      <c r="F237" s="11">
        <v>796</v>
      </c>
      <c r="G237" s="11" t="s">
        <v>46</v>
      </c>
      <c r="H237" s="11">
        <v>365</v>
      </c>
      <c r="I237" s="11">
        <v>45000000</v>
      </c>
      <c r="J237" s="11" t="s">
        <v>35</v>
      </c>
      <c r="K237" s="20">
        <f>12904122/1000</f>
        <v>12904.122</v>
      </c>
      <c r="L237" s="15">
        <v>41730</v>
      </c>
      <c r="M237" s="15">
        <v>41974</v>
      </c>
      <c r="N237" s="5" t="s">
        <v>36</v>
      </c>
      <c r="O237" s="1" t="s">
        <v>63</v>
      </c>
    </row>
    <row r="238" spans="1:15" ht="94.5" customHeight="1">
      <c r="A238" s="1">
        <v>5927</v>
      </c>
      <c r="B238" s="1" t="s">
        <v>263</v>
      </c>
      <c r="C238" s="1">
        <v>4030000</v>
      </c>
      <c r="D238" s="84" t="s">
        <v>428</v>
      </c>
      <c r="E238" s="1" t="s">
        <v>43</v>
      </c>
      <c r="F238" s="1">
        <v>796</v>
      </c>
      <c r="G238" s="1" t="s">
        <v>46</v>
      </c>
      <c r="H238" s="35">
        <v>571</v>
      </c>
      <c r="I238" s="1">
        <v>45000000</v>
      </c>
      <c r="J238" s="1" t="s">
        <v>35</v>
      </c>
      <c r="K238" s="88">
        <v>1540</v>
      </c>
      <c r="L238" s="15">
        <v>41760</v>
      </c>
      <c r="M238" s="15">
        <v>41974</v>
      </c>
      <c r="N238" s="5" t="s">
        <v>36</v>
      </c>
      <c r="O238" s="1" t="s">
        <v>63</v>
      </c>
    </row>
    <row r="239" spans="1:15" ht="84" customHeight="1">
      <c r="A239" s="1">
        <v>5988</v>
      </c>
      <c r="B239" s="1" t="s">
        <v>328</v>
      </c>
      <c r="C239" s="1">
        <v>56722722</v>
      </c>
      <c r="D239" s="2" t="s">
        <v>430</v>
      </c>
      <c r="E239" s="2" t="s">
        <v>43</v>
      </c>
      <c r="F239" s="1">
        <v>796</v>
      </c>
      <c r="G239" s="1" t="s">
        <v>212</v>
      </c>
      <c r="H239" s="1" t="s">
        <v>62</v>
      </c>
      <c r="I239" s="1">
        <v>45000000</v>
      </c>
      <c r="J239" s="1" t="s">
        <v>35</v>
      </c>
      <c r="K239" s="20">
        <v>2000</v>
      </c>
      <c r="L239" s="15">
        <v>41760</v>
      </c>
      <c r="M239" s="15">
        <v>41974</v>
      </c>
      <c r="N239" s="1" t="s">
        <v>36</v>
      </c>
      <c r="O239" s="1" t="s">
        <v>63</v>
      </c>
    </row>
    <row r="240" spans="1:15" ht="268.5" customHeight="1">
      <c r="A240" s="1">
        <v>5989</v>
      </c>
      <c r="B240" s="1" t="s">
        <v>324</v>
      </c>
      <c r="C240" s="1">
        <v>8040040</v>
      </c>
      <c r="D240" s="2" t="s">
        <v>431</v>
      </c>
      <c r="E240" s="1" t="s">
        <v>32</v>
      </c>
      <c r="F240" s="1">
        <v>796</v>
      </c>
      <c r="G240" s="1" t="s">
        <v>46</v>
      </c>
      <c r="H240" s="1" t="s">
        <v>62</v>
      </c>
      <c r="I240" s="1">
        <v>45000000</v>
      </c>
      <c r="J240" s="1" t="s">
        <v>35</v>
      </c>
      <c r="K240" s="20">
        <v>5796</v>
      </c>
      <c r="L240" s="15">
        <v>41760</v>
      </c>
      <c r="M240" s="15">
        <v>41974</v>
      </c>
      <c r="N240" s="5" t="s">
        <v>36</v>
      </c>
      <c r="O240" s="1" t="s">
        <v>63</v>
      </c>
    </row>
    <row r="241" spans="1:15" ht="60" customHeight="1">
      <c r="A241" s="1">
        <v>5990</v>
      </c>
      <c r="B241" s="11" t="s">
        <v>179</v>
      </c>
      <c r="C241" s="10">
        <v>9460000</v>
      </c>
      <c r="D241" s="13" t="s">
        <v>432</v>
      </c>
      <c r="E241" s="1" t="s">
        <v>43</v>
      </c>
      <c r="F241" s="1">
        <v>796</v>
      </c>
      <c r="G241" s="1" t="s">
        <v>46</v>
      </c>
      <c r="H241" s="11">
        <v>18</v>
      </c>
      <c r="I241" s="11">
        <v>45000000</v>
      </c>
      <c r="J241" s="11" t="s">
        <v>35</v>
      </c>
      <c r="K241" s="14" t="str">
        <f>TEXT(0,"34599,814")</f>
        <v>34599,814</v>
      </c>
      <c r="L241" s="15">
        <v>41730</v>
      </c>
      <c r="M241" s="15">
        <v>41974</v>
      </c>
      <c r="N241" s="5" t="s">
        <v>36</v>
      </c>
      <c r="O241" s="1" t="s">
        <v>63</v>
      </c>
    </row>
    <row r="242" spans="1:15" ht="51" customHeight="1">
      <c r="A242" s="1">
        <v>5991</v>
      </c>
      <c r="B242" s="1" t="s">
        <v>292</v>
      </c>
      <c r="C242" s="1">
        <v>2424890</v>
      </c>
      <c r="D242" s="2" t="s">
        <v>433</v>
      </c>
      <c r="E242" s="2" t="s">
        <v>32</v>
      </c>
      <c r="F242" s="1">
        <v>796</v>
      </c>
      <c r="G242" s="1" t="s">
        <v>46</v>
      </c>
      <c r="H242" s="1">
        <v>102957</v>
      </c>
      <c r="I242" s="1">
        <v>45000000</v>
      </c>
      <c r="J242" s="1" t="s">
        <v>35</v>
      </c>
      <c r="K242" s="27">
        <v>7290.58836</v>
      </c>
      <c r="L242" s="15">
        <v>41821</v>
      </c>
      <c r="M242" s="15">
        <v>41974</v>
      </c>
      <c r="N242" s="5" t="s">
        <v>36</v>
      </c>
      <c r="O242" s="1" t="s">
        <v>63</v>
      </c>
    </row>
    <row r="243" spans="1:15" ht="51" customHeight="1">
      <c r="A243" s="1">
        <v>5992</v>
      </c>
      <c r="B243" s="1" t="s">
        <v>434</v>
      </c>
      <c r="C243" s="1">
        <v>2429683</v>
      </c>
      <c r="D243" s="2" t="s">
        <v>435</v>
      </c>
      <c r="E243" s="2" t="s">
        <v>32</v>
      </c>
      <c r="F243" s="1">
        <v>796</v>
      </c>
      <c r="G243" s="1" t="s">
        <v>436</v>
      </c>
      <c r="H243" s="1" t="s">
        <v>62</v>
      </c>
      <c r="I243" s="1">
        <v>45000000</v>
      </c>
      <c r="J243" s="1" t="s">
        <v>35</v>
      </c>
      <c r="K243" s="27" t="str">
        <f>TEXT(0,"2095,57")</f>
        <v>2095,57</v>
      </c>
      <c r="L243" s="15">
        <v>41760</v>
      </c>
      <c r="M243" s="15">
        <v>41974</v>
      </c>
      <c r="N243" s="5" t="s">
        <v>36</v>
      </c>
      <c r="O243" s="1" t="s">
        <v>63</v>
      </c>
    </row>
    <row r="244" spans="1:15" ht="51" customHeight="1">
      <c r="A244" s="1">
        <v>5993</v>
      </c>
      <c r="B244" s="1" t="s">
        <v>437</v>
      </c>
      <c r="C244" s="1">
        <v>2922790</v>
      </c>
      <c r="D244" s="2" t="s">
        <v>438</v>
      </c>
      <c r="E244" s="2" t="s">
        <v>32</v>
      </c>
      <c r="F244" s="1">
        <v>796</v>
      </c>
      <c r="G244" s="1" t="s">
        <v>46</v>
      </c>
      <c r="H244" s="1" t="s">
        <v>62</v>
      </c>
      <c r="I244" s="1">
        <v>45000000</v>
      </c>
      <c r="J244" s="1" t="s">
        <v>35</v>
      </c>
      <c r="K244" s="27" t="str">
        <f>TEXT(0,"4 768,141")</f>
        <v>4768,141</v>
      </c>
      <c r="L244" s="15">
        <v>41760</v>
      </c>
      <c r="M244" s="15">
        <v>41974</v>
      </c>
      <c r="N244" s="5" t="s">
        <v>36</v>
      </c>
      <c r="O244" s="1" t="s">
        <v>63</v>
      </c>
    </row>
    <row r="245" spans="1:15" ht="93.75" customHeight="1">
      <c r="A245" s="1">
        <v>5994</v>
      </c>
      <c r="B245" s="1" t="s">
        <v>437</v>
      </c>
      <c r="C245" s="1">
        <v>2922790</v>
      </c>
      <c r="D245" s="2" t="s">
        <v>439</v>
      </c>
      <c r="E245" s="2" t="s">
        <v>32</v>
      </c>
      <c r="F245" s="1">
        <v>796</v>
      </c>
      <c r="G245" s="1" t="s">
        <v>46</v>
      </c>
      <c r="H245" s="1" t="s">
        <v>62</v>
      </c>
      <c r="I245" s="1">
        <v>45000000</v>
      </c>
      <c r="J245" s="1" t="s">
        <v>35</v>
      </c>
      <c r="K245" s="27" t="str">
        <f>TEXT(0,1104.47074)</f>
        <v>1104,47074</v>
      </c>
      <c r="L245" s="15">
        <v>41760</v>
      </c>
      <c r="M245" s="15">
        <v>41974</v>
      </c>
      <c r="N245" s="5" t="s">
        <v>36</v>
      </c>
      <c r="O245" s="1" t="s">
        <v>63</v>
      </c>
    </row>
    <row r="246" spans="1:15" ht="51" customHeight="1">
      <c r="A246" s="1">
        <v>5997</v>
      </c>
      <c r="B246" s="1" t="s">
        <v>440</v>
      </c>
      <c r="C246" s="1">
        <v>2929743</v>
      </c>
      <c r="D246" s="2" t="s">
        <v>441</v>
      </c>
      <c r="E246" s="2" t="s">
        <v>32</v>
      </c>
      <c r="F246" s="1">
        <v>796</v>
      </c>
      <c r="G246" s="1" t="s">
        <v>46</v>
      </c>
      <c r="H246" s="1" t="s">
        <v>62</v>
      </c>
      <c r="I246" s="1">
        <v>45000000</v>
      </c>
      <c r="J246" s="1" t="s">
        <v>35</v>
      </c>
      <c r="K246" s="27" t="str">
        <f>TEXT(0,"1549,14")</f>
        <v>1549,14</v>
      </c>
      <c r="L246" s="15">
        <v>41760</v>
      </c>
      <c r="M246" s="15">
        <v>41974</v>
      </c>
      <c r="N246" s="5" t="s">
        <v>36</v>
      </c>
      <c r="O246" s="1" t="s">
        <v>63</v>
      </c>
    </row>
    <row r="247" spans="1:15" ht="51" customHeight="1">
      <c r="A247" s="1">
        <v>6001</v>
      </c>
      <c r="B247" s="1" t="s">
        <v>442</v>
      </c>
      <c r="C247" s="1">
        <v>2521000</v>
      </c>
      <c r="D247" s="2" t="s">
        <v>443</v>
      </c>
      <c r="E247" s="2" t="s">
        <v>32</v>
      </c>
      <c r="F247" s="1">
        <v>796</v>
      </c>
      <c r="G247" s="1" t="s">
        <v>46</v>
      </c>
      <c r="H247" s="1" t="s">
        <v>62</v>
      </c>
      <c r="I247" s="1">
        <v>45000000</v>
      </c>
      <c r="J247" s="1" t="s">
        <v>35</v>
      </c>
      <c r="K247" s="27">
        <v>287580.07854</v>
      </c>
      <c r="L247" s="15">
        <v>41730</v>
      </c>
      <c r="M247" s="15">
        <v>41974</v>
      </c>
      <c r="N247" s="5" t="s">
        <v>36</v>
      </c>
      <c r="O247" s="1" t="s">
        <v>63</v>
      </c>
    </row>
    <row r="248" spans="1:15" ht="51" customHeight="1">
      <c r="A248" s="1">
        <v>6002</v>
      </c>
      <c r="B248" s="1" t="s">
        <v>364</v>
      </c>
      <c r="C248" s="1">
        <v>2413250</v>
      </c>
      <c r="D248" s="2" t="s">
        <v>444</v>
      </c>
      <c r="E248" s="2" t="s">
        <v>32</v>
      </c>
      <c r="F248" s="1">
        <v>796</v>
      </c>
      <c r="G248" s="1" t="s">
        <v>46</v>
      </c>
      <c r="H248" s="1" t="s">
        <v>62</v>
      </c>
      <c r="I248" s="1">
        <v>45000000</v>
      </c>
      <c r="J248" s="1" t="s">
        <v>35</v>
      </c>
      <c r="K248" s="20" t="str">
        <f>TEXT(0,"1516,37")</f>
        <v>1516,37</v>
      </c>
      <c r="L248" s="15">
        <v>41791</v>
      </c>
      <c r="M248" s="15">
        <v>41974</v>
      </c>
      <c r="N248" s="5" t="s">
        <v>36</v>
      </c>
      <c r="O248" s="1" t="s">
        <v>63</v>
      </c>
    </row>
    <row r="249" spans="1:195" ht="99" customHeight="1">
      <c r="A249" s="1">
        <v>6006</v>
      </c>
      <c r="B249" s="1" t="s">
        <v>301</v>
      </c>
      <c r="C249" s="1" t="s">
        <v>305</v>
      </c>
      <c r="D249" s="24" t="s">
        <v>445</v>
      </c>
      <c r="E249" s="2" t="s">
        <v>32</v>
      </c>
      <c r="F249" s="1">
        <v>796</v>
      </c>
      <c r="G249" s="1" t="s">
        <v>46</v>
      </c>
      <c r="H249" s="1" t="s">
        <v>62</v>
      </c>
      <c r="I249" s="1">
        <v>45000000</v>
      </c>
      <c r="J249" s="1" t="s">
        <v>35</v>
      </c>
      <c r="K249" s="20" t="str">
        <f>TEXT(0,"5 2655,00")</f>
        <v>52655,00</v>
      </c>
      <c r="L249" s="15">
        <v>41760</v>
      </c>
      <c r="M249" s="15">
        <v>41974</v>
      </c>
      <c r="N249" s="1" t="s">
        <v>36</v>
      </c>
      <c r="O249" s="1" t="s">
        <v>63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</row>
    <row r="250" spans="1:15" ht="51" customHeight="1">
      <c r="A250" s="1">
        <v>6007</v>
      </c>
      <c r="B250" s="1" t="s">
        <v>405</v>
      </c>
      <c r="C250" s="1">
        <v>3520499</v>
      </c>
      <c r="D250" s="2" t="s">
        <v>446</v>
      </c>
      <c r="E250" s="2" t="s">
        <v>32</v>
      </c>
      <c r="F250" s="1">
        <v>796</v>
      </c>
      <c r="G250" s="1" t="s">
        <v>46</v>
      </c>
      <c r="H250" s="1" t="s">
        <v>62</v>
      </c>
      <c r="I250" s="1">
        <v>45000000</v>
      </c>
      <c r="J250" s="1" t="s">
        <v>35</v>
      </c>
      <c r="K250" s="27">
        <v>1919.59923</v>
      </c>
      <c r="L250" s="15">
        <v>41760</v>
      </c>
      <c r="M250" s="15">
        <v>41974</v>
      </c>
      <c r="N250" s="5" t="s">
        <v>36</v>
      </c>
      <c r="O250" s="1" t="s">
        <v>63</v>
      </c>
    </row>
    <row r="251" spans="1:15" ht="113.25" customHeight="1">
      <c r="A251" s="1">
        <v>6012</v>
      </c>
      <c r="B251" s="1" t="s">
        <v>50</v>
      </c>
      <c r="C251" s="1">
        <v>4521000</v>
      </c>
      <c r="D251" s="2" t="s">
        <v>447</v>
      </c>
      <c r="E251" s="1" t="s">
        <v>32</v>
      </c>
      <c r="F251" s="1">
        <v>796</v>
      </c>
      <c r="G251" s="1" t="s">
        <v>46</v>
      </c>
      <c r="H251" s="1" t="s">
        <v>62</v>
      </c>
      <c r="I251" s="1">
        <v>45000000</v>
      </c>
      <c r="J251" s="1" t="s">
        <v>35</v>
      </c>
      <c r="K251" s="20" t="str">
        <f>TEXT(0,"5179,288")</f>
        <v>5179,288</v>
      </c>
      <c r="L251" s="15">
        <v>41760</v>
      </c>
      <c r="M251" s="15">
        <v>41974</v>
      </c>
      <c r="N251" s="5" t="s">
        <v>36</v>
      </c>
      <c r="O251" s="1" t="s">
        <v>63</v>
      </c>
    </row>
    <row r="252" spans="1:15" ht="51" customHeight="1">
      <c r="A252" s="1">
        <v>6013</v>
      </c>
      <c r="B252" s="1" t="s">
        <v>448</v>
      </c>
      <c r="C252" s="1">
        <v>2695119</v>
      </c>
      <c r="D252" s="2" t="s">
        <v>449</v>
      </c>
      <c r="E252" s="2" t="s">
        <v>32</v>
      </c>
      <c r="F252" s="1">
        <v>796</v>
      </c>
      <c r="G252" s="1" t="s">
        <v>46</v>
      </c>
      <c r="H252" s="1" t="s">
        <v>62</v>
      </c>
      <c r="I252" s="1">
        <v>45000000</v>
      </c>
      <c r="J252" s="1" t="s">
        <v>35</v>
      </c>
      <c r="K252" s="27">
        <v>16118.93752</v>
      </c>
      <c r="L252" s="15">
        <v>41760</v>
      </c>
      <c r="M252" s="15">
        <v>41974</v>
      </c>
      <c r="N252" s="5" t="s">
        <v>36</v>
      </c>
      <c r="O252" s="1" t="s">
        <v>63</v>
      </c>
    </row>
    <row r="253" spans="1:15" ht="70.5" customHeight="1">
      <c r="A253" s="1">
        <v>6014</v>
      </c>
      <c r="B253" s="1" t="s">
        <v>330</v>
      </c>
      <c r="C253" s="1">
        <v>3120020</v>
      </c>
      <c r="D253" s="2" t="s">
        <v>450</v>
      </c>
      <c r="E253" s="2" t="s">
        <v>32</v>
      </c>
      <c r="F253" s="1">
        <v>796</v>
      </c>
      <c r="G253" s="1" t="s">
        <v>46</v>
      </c>
      <c r="H253" s="1" t="s">
        <v>62</v>
      </c>
      <c r="I253" s="1">
        <v>45000000</v>
      </c>
      <c r="J253" s="1" t="s">
        <v>35</v>
      </c>
      <c r="K253" s="27" t="str">
        <f>TEXT(0,"2827,23636")</f>
        <v>2827,23636</v>
      </c>
      <c r="L253" s="15">
        <v>41791</v>
      </c>
      <c r="M253" s="15">
        <v>41974</v>
      </c>
      <c r="N253" s="5" t="s">
        <v>36</v>
      </c>
      <c r="O253" s="1" t="s">
        <v>63</v>
      </c>
    </row>
    <row r="254" spans="1:15" ht="51" customHeight="1">
      <c r="A254" s="1">
        <v>6015</v>
      </c>
      <c r="B254" s="1" t="s">
        <v>330</v>
      </c>
      <c r="C254" s="1">
        <v>3321109</v>
      </c>
      <c r="D254" s="2" t="s">
        <v>451</v>
      </c>
      <c r="E254" s="2" t="s">
        <v>32</v>
      </c>
      <c r="F254" s="1">
        <v>796</v>
      </c>
      <c r="G254" s="1" t="s">
        <v>46</v>
      </c>
      <c r="H254" s="1" t="s">
        <v>62</v>
      </c>
      <c r="I254" s="1">
        <v>45000000</v>
      </c>
      <c r="J254" s="1" t="s">
        <v>35</v>
      </c>
      <c r="K254" s="27" t="str">
        <f>TEXT(0,"541,39")</f>
        <v>541,39</v>
      </c>
      <c r="L254" s="15">
        <v>41760</v>
      </c>
      <c r="M254" s="15">
        <v>41974</v>
      </c>
      <c r="N254" s="5" t="s">
        <v>36</v>
      </c>
      <c r="O254" s="1" t="s">
        <v>63</v>
      </c>
    </row>
    <row r="255" spans="1:15" ht="56.25" customHeight="1">
      <c r="A255" s="1">
        <v>6020</v>
      </c>
      <c r="B255" s="33" t="s">
        <v>364</v>
      </c>
      <c r="C255" s="1">
        <v>25213720</v>
      </c>
      <c r="D255" s="2" t="s">
        <v>452</v>
      </c>
      <c r="E255" s="2" t="s">
        <v>32</v>
      </c>
      <c r="F255" s="1">
        <v>796</v>
      </c>
      <c r="G255" s="1" t="s">
        <v>46</v>
      </c>
      <c r="H255" s="1" t="s">
        <v>34</v>
      </c>
      <c r="I255" s="1">
        <v>45000000</v>
      </c>
      <c r="J255" s="1" t="s">
        <v>35</v>
      </c>
      <c r="K255" s="27">
        <v>21623.96317</v>
      </c>
      <c r="L255" s="15">
        <v>41760</v>
      </c>
      <c r="M255" s="15">
        <v>41974</v>
      </c>
      <c r="N255" s="5" t="s">
        <v>36</v>
      </c>
      <c r="O255" s="1" t="s">
        <v>63</v>
      </c>
    </row>
    <row r="256" spans="1:15" ht="72.75" customHeight="1">
      <c r="A256" s="1">
        <v>6021</v>
      </c>
      <c r="B256" s="1" t="s">
        <v>276</v>
      </c>
      <c r="C256" s="1">
        <v>2917170</v>
      </c>
      <c r="D256" s="2" t="s">
        <v>453</v>
      </c>
      <c r="E256" s="1" t="s">
        <v>32</v>
      </c>
      <c r="F256" s="1">
        <v>796</v>
      </c>
      <c r="G256" s="1" t="s">
        <v>46</v>
      </c>
      <c r="H256" s="1" t="s">
        <v>62</v>
      </c>
      <c r="I256" s="1">
        <v>45000000</v>
      </c>
      <c r="J256" s="1" t="s">
        <v>35</v>
      </c>
      <c r="K256" s="20">
        <v>3070.45422</v>
      </c>
      <c r="L256" s="15">
        <v>41760</v>
      </c>
      <c r="M256" s="15">
        <v>41974</v>
      </c>
      <c r="N256" s="5" t="s">
        <v>36</v>
      </c>
      <c r="O256" s="1" t="s">
        <v>63</v>
      </c>
    </row>
    <row r="257" spans="1:15" ht="72.75" customHeight="1">
      <c r="A257" s="1">
        <v>6022</v>
      </c>
      <c r="B257" s="1" t="s">
        <v>454</v>
      </c>
      <c r="C257" s="1">
        <v>2511000</v>
      </c>
      <c r="D257" s="2" t="s">
        <v>455</v>
      </c>
      <c r="E257" s="1" t="s">
        <v>32</v>
      </c>
      <c r="F257" s="1">
        <v>796</v>
      </c>
      <c r="G257" s="1" t="s">
        <v>46</v>
      </c>
      <c r="H257" s="1" t="s">
        <v>62</v>
      </c>
      <c r="I257" s="1">
        <v>45000000</v>
      </c>
      <c r="J257" s="1" t="s">
        <v>35</v>
      </c>
      <c r="K257" s="20" t="str">
        <f>TEXT(0,"4 789,31")</f>
        <v>4789,31</v>
      </c>
      <c r="L257" s="15">
        <v>41760</v>
      </c>
      <c r="M257" s="15">
        <v>41974</v>
      </c>
      <c r="N257" s="5" t="s">
        <v>36</v>
      </c>
      <c r="O257" s="1" t="s">
        <v>63</v>
      </c>
    </row>
    <row r="258" spans="1:201" s="85" customFormat="1" ht="96" customHeight="1">
      <c r="A258" s="1">
        <v>6028</v>
      </c>
      <c r="B258" s="1" t="s">
        <v>457</v>
      </c>
      <c r="C258" s="1">
        <v>4540020</v>
      </c>
      <c r="D258" s="2" t="s">
        <v>458</v>
      </c>
      <c r="E258" s="5" t="s">
        <v>43</v>
      </c>
      <c r="F258" s="33" t="s">
        <v>459</v>
      </c>
      <c r="G258" s="1" t="s">
        <v>271</v>
      </c>
      <c r="H258" s="1">
        <v>872</v>
      </c>
      <c r="I258" s="1">
        <v>45000000</v>
      </c>
      <c r="J258" s="1" t="s">
        <v>35</v>
      </c>
      <c r="K258" s="20">
        <v>5801.11499</v>
      </c>
      <c r="L258" s="15">
        <v>41760</v>
      </c>
      <c r="M258" s="15">
        <v>41974</v>
      </c>
      <c r="N258" s="1" t="s">
        <v>36</v>
      </c>
      <c r="O258" s="33" t="s">
        <v>63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</row>
    <row r="259" spans="1:15" s="89" customFormat="1" ht="76.5" customHeight="1">
      <c r="A259" s="5" t="s">
        <v>460</v>
      </c>
      <c r="B259" s="5" t="s">
        <v>461</v>
      </c>
      <c r="C259" s="5" t="s">
        <v>462</v>
      </c>
      <c r="D259" s="8" t="s">
        <v>463</v>
      </c>
      <c r="E259" s="5" t="s">
        <v>43</v>
      </c>
      <c r="F259" s="5" t="s">
        <v>376</v>
      </c>
      <c r="G259" s="5" t="s">
        <v>46</v>
      </c>
      <c r="H259" s="5" t="s">
        <v>464</v>
      </c>
      <c r="I259" s="5">
        <v>45000000</v>
      </c>
      <c r="J259" s="5" t="s">
        <v>35</v>
      </c>
      <c r="K259" s="20">
        <v>2114.44423</v>
      </c>
      <c r="L259" s="5" t="s">
        <v>456</v>
      </c>
      <c r="M259" s="5" t="s">
        <v>413</v>
      </c>
      <c r="N259" s="5" t="s">
        <v>36</v>
      </c>
      <c r="O259" s="5" t="s">
        <v>63</v>
      </c>
    </row>
    <row r="260" spans="1:15" ht="89.25" customHeight="1">
      <c r="A260" s="1">
        <v>6032</v>
      </c>
      <c r="B260" s="21" t="s">
        <v>260</v>
      </c>
      <c r="C260" s="21" t="s">
        <v>232</v>
      </c>
      <c r="D260" s="17" t="s">
        <v>262</v>
      </c>
      <c r="E260" s="21" t="s">
        <v>43</v>
      </c>
      <c r="F260" s="21">
        <v>796</v>
      </c>
      <c r="G260" s="21" t="s">
        <v>46</v>
      </c>
      <c r="H260" s="31">
        <v>1726</v>
      </c>
      <c r="I260" s="21">
        <v>45000000</v>
      </c>
      <c r="J260" s="21" t="s">
        <v>35</v>
      </c>
      <c r="K260" s="32">
        <v>16030.644069999998</v>
      </c>
      <c r="L260" s="15">
        <v>41791</v>
      </c>
      <c r="M260" s="15">
        <v>41974</v>
      </c>
      <c r="N260" s="5" t="s">
        <v>36</v>
      </c>
      <c r="O260" s="1" t="s">
        <v>63</v>
      </c>
    </row>
    <row r="261" spans="1:15" ht="89.25" customHeight="1">
      <c r="A261" s="1">
        <v>6033</v>
      </c>
      <c r="B261" s="21" t="s">
        <v>139</v>
      </c>
      <c r="C261" s="21" t="s">
        <v>465</v>
      </c>
      <c r="D261" s="17" t="s">
        <v>466</v>
      </c>
      <c r="E261" s="21" t="s">
        <v>43</v>
      </c>
      <c r="F261" s="21">
        <v>796</v>
      </c>
      <c r="G261" s="21" t="s">
        <v>46</v>
      </c>
      <c r="H261" s="31" t="s">
        <v>62</v>
      </c>
      <c r="I261" s="21">
        <v>45000000</v>
      </c>
      <c r="J261" s="21" t="s">
        <v>35</v>
      </c>
      <c r="K261" s="32">
        <v>60000</v>
      </c>
      <c r="L261" s="15">
        <v>41760</v>
      </c>
      <c r="M261" s="15">
        <v>41974</v>
      </c>
      <c r="N261" s="5" t="s">
        <v>36</v>
      </c>
      <c r="O261" s="1" t="s">
        <v>63</v>
      </c>
    </row>
    <row r="262" spans="1:15" ht="92.25" customHeight="1">
      <c r="A262" s="1">
        <v>6034</v>
      </c>
      <c r="B262" s="1" t="s">
        <v>280</v>
      </c>
      <c r="C262" s="1">
        <v>5020000</v>
      </c>
      <c r="D262" s="2" t="s">
        <v>283</v>
      </c>
      <c r="E262" s="1" t="s">
        <v>32</v>
      </c>
      <c r="F262" s="1">
        <v>796</v>
      </c>
      <c r="G262" s="1" t="s">
        <v>58</v>
      </c>
      <c r="H262" s="1" t="s">
        <v>34</v>
      </c>
      <c r="I262" s="1">
        <v>45000000</v>
      </c>
      <c r="J262" s="1" t="s">
        <v>35</v>
      </c>
      <c r="K262" s="20">
        <v>2673</v>
      </c>
      <c r="L262" s="15">
        <v>41760</v>
      </c>
      <c r="M262" s="15">
        <v>41974</v>
      </c>
      <c r="N262" s="5" t="s">
        <v>36</v>
      </c>
      <c r="O262" s="1" t="s">
        <v>63</v>
      </c>
    </row>
    <row r="263" spans="1:15" ht="84" customHeight="1">
      <c r="A263" s="1">
        <v>6035</v>
      </c>
      <c r="B263" s="1" t="s">
        <v>280</v>
      </c>
      <c r="C263" s="1">
        <v>5020000</v>
      </c>
      <c r="D263" s="2" t="s">
        <v>467</v>
      </c>
      <c r="E263" s="1" t="s">
        <v>32</v>
      </c>
      <c r="F263" s="1">
        <v>796</v>
      </c>
      <c r="G263" s="1" t="s">
        <v>58</v>
      </c>
      <c r="H263" s="1" t="s">
        <v>34</v>
      </c>
      <c r="I263" s="1">
        <v>45000000</v>
      </c>
      <c r="J263" s="1" t="s">
        <v>35</v>
      </c>
      <c r="K263" s="20">
        <v>1083</v>
      </c>
      <c r="L263" s="15">
        <v>41760</v>
      </c>
      <c r="M263" s="15">
        <v>41974</v>
      </c>
      <c r="N263" s="5" t="s">
        <v>36</v>
      </c>
      <c r="O263" s="1" t="s">
        <v>63</v>
      </c>
    </row>
    <row r="264" spans="1:15" s="89" customFormat="1" ht="66" customHeight="1">
      <c r="A264" s="5" t="s">
        <v>468</v>
      </c>
      <c r="B264" s="5" t="s">
        <v>315</v>
      </c>
      <c r="C264" s="5" t="s">
        <v>469</v>
      </c>
      <c r="D264" s="8" t="s">
        <v>470</v>
      </c>
      <c r="E264" s="5" t="s">
        <v>43</v>
      </c>
      <c r="F264" s="5" t="s">
        <v>376</v>
      </c>
      <c r="G264" s="5" t="s">
        <v>46</v>
      </c>
      <c r="H264" s="5" t="s">
        <v>62</v>
      </c>
      <c r="I264" s="5">
        <v>45000000</v>
      </c>
      <c r="J264" s="5" t="s">
        <v>35</v>
      </c>
      <c r="K264" s="20">
        <v>14446.4349</v>
      </c>
      <c r="L264" s="5" t="s">
        <v>471</v>
      </c>
      <c r="M264" s="5" t="s">
        <v>413</v>
      </c>
      <c r="N264" s="5" t="s">
        <v>36</v>
      </c>
      <c r="O264" s="5" t="s">
        <v>63</v>
      </c>
    </row>
    <row r="265" spans="1:15" ht="165.75" customHeight="1">
      <c r="A265" s="5" t="s">
        <v>472</v>
      </c>
      <c r="B265" s="5" t="s">
        <v>429</v>
      </c>
      <c r="C265" s="68">
        <v>4521012</v>
      </c>
      <c r="D265" s="8" t="s">
        <v>473</v>
      </c>
      <c r="E265" s="5" t="s">
        <v>43</v>
      </c>
      <c r="F265" s="1">
        <v>796</v>
      </c>
      <c r="G265" s="2" t="s">
        <v>46</v>
      </c>
      <c r="H265" s="6">
        <v>1</v>
      </c>
      <c r="I265" s="2">
        <v>45000000</v>
      </c>
      <c r="J265" s="2" t="s">
        <v>35</v>
      </c>
      <c r="K265" s="23">
        <v>1813.04015</v>
      </c>
      <c r="L265" s="5" t="s">
        <v>456</v>
      </c>
      <c r="M265" s="15">
        <v>41913</v>
      </c>
      <c r="N265" s="5" t="s">
        <v>36</v>
      </c>
      <c r="O265" s="5" t="s">
        <v>63</v>
      </c>
    </row>
    <row r="266" spans="1:15" ht="127.5" customHeight="1">
      <c r="A266" s="5" t="s">
        <v>474</v>
      </c>
      <c r="B266" s="5" t="s">
        <v>429</v>
      </c>
      <c r="C266" s="68">
        <v>4521012</v>
      </c>
      <c r="D266" s="8" t="s">
        <v>475</v>
      </c>
      <c r="E266" s="5" t="s">
        <v>43</v>
      </c>
      <c r="F266" s="1">
        <v>796</v>
      </c>
      <c r="G266" s="2" t="s">
        <v>46</v>
      </c>
      <c r="H266" s="6">
        <v>1</v>
      </c>
      <c r="I266" s="2">
        <v>45000000</v>
      </c>
      <c r="J266" s="2" t="s">
        <v>35</v>
      </c>
      <c r="K266" s="23">
        <v>1200.04291</v>
      </c>
      <c r="L266" s="5" t="s">
        <v>456</v>
      </c>
      <c r="M266" s="15">
        <v>41913</v>
      </c>
      <c r="N266" s="5" t="s">
        <v>36</v>
      </c>
      <c r="O266" s="5" t="s">
        <v>63</v>
      </c>
    </row>
    <row r="267" spans="1:15" ht="102" customHeight="1">
      <c r="A267" s="5" t="s">
        <v>476</v>
      </c>
      <c r="B267" s="5" t="s">
        <v>429</v>
      </c>
      <c r="C267" s="68">
        <v>4521012</v>
      </c>
      <c r="D267" s="8" t="s">
        <v>477</v>
      </c>
      <c r="E267" s="5" t="s">
        <v>43</v>
      </c>
      <c r="F267" s="1">
        <v>796</v>
      </c>
      <c r="G267" s="2" t="s">
        <v>46</v>
      </c>
      <c r="H267" s="6">
        <v>1</v>
      </c>
      <c r="I267" s="2">
        <v>45000000</v>
      </c>
      <c r="J267" s="2" t="s">
        <v>35</v>
      </c>
      <c r="K267" s="23">
        <v>981.27197</v>
      </c>
      <c r="L267" s="5" t="s">
        <v>456</v>
      </c>
      <c r="M267" s="15">
        <v>41883</v>
      </c>
      <c r="N267" s="5" t="s">
        <v>36</v>
      </c>
      <c r="O267" s="5" t="s">
        <v>63</v>
      </c>
    </row>
    <row r="268" spans="1:15" ht="127.5" customHeight="1">
      <c r="A268" s="5" t="s">
        <v>478</v>
      </c>
      <c r="B268" s="5" t="s">
        <v>429</v>
      </c>
      <c r="C268" s="68">
        <v>4521012</v>
      </c>
      <c r="D268" s="8" t="s">
        <v>479</v>
      </c>
      <c r="E268" s="5" t="s">
        <v>43</v>
      </c>
      <c r="F268" s="1">
        <v>796</v>
      </c>
      <c r="G268" s="2" t="s">
        <v>46</v>
      </c>
      <c r="H268" s="6">
        <v>1</v>
      </c>
      <c r="I268" s="2">
        <v>45000000</v>
      </c>
      <c r="J268" s="2" t="s">
        <v>35</v>
      </c>
      <c r="K268" s="23">
        <v>891.80056</v>
      </c>
      <c r="L268" s="5" t="s">
        <v>456</v>
      </c>
      <c r="M268" s="15" t="s">
        <v>416</v>
      </c>
      <c r="N268" s="5" t="s">
        <v>36</v>
      </c>
      <c r="O268" s="5" t="s">
        <v>63</v>
      </c>
    </row>
    <row r="269" spans="1:15" ht="153" customHeight="1">
      <c r="A269" s="5" t="s">
        <v>480</v>
      </c>
      <c r="B269" s="5" t="s">
        <v>429</v>
      </c>
      <c r="C269" s="68">
        <v>4521012</v>
      </c>
      <c r="D269" s="8" t="s">
        <v>481</v>
      </c>
      <c r="E269" s="5" t="s">
        <v>43</v>
      </c>
      <c r="F269" s="1">
        <v>796</v>
      </c>
      <c r="G269" s="2" t="s">
        <v>46</v>
      </c>
      <c r="H269" s="6">
        <v>1</v>
      </c>
      <c r="I269" s="2">
        <v>45000000</v>
      </c>
      <c r="J269" s="2" t="s">
        <v>35</v>
      </c>
      <c r="K269" s="23">
        <v>1167.03277</v>
      </c>
      <c r="L269" s="5" t="s">
        <v>456</v>
      </c>
      <c r="M269" s="15" t="s">
        <v>416</v>
      </c>
      <c r="N269" s="5" t="s">
        <v>36</v>
      </c>
      <c r="O269" s="5" t="s">
        <v>63</v>
      </c>
    </row>
    <row r="270" spans="1:15" ht="127.5" customHeight="1">
      <c r="A270" s="5" t="s">
        <v>482</v>
      </c>
      <c r="B270" s="5" t="s">
        <v>429</v>
      </c>
      <c r="C270" s="68">
        <v>4521012</v>
      </c>
      <c r="D270" s="8" t="s">
        <v>483</v>
      </c>
      <c r="E270" s="5" t="s">
        <v>43</v>
      </c>
      <c r="F270" s="1">
        <v>796</v>
      </c>
      <c r="G270" s="2" t="s">
        <v>46</v>
      </c>
      <c r="H270" s="6">
        <v>1</v>
      </c>
      <c r="I270" s="2">
        <v>45000000</v>
      </c>
      <c r="J270" s="2" t="s">
        <v>35</v>
      </c>
      <c r="K270" s="23">
        <v>1781.0722</v>
      </c>
      <c r="L270" s="5" t="s">
        <v>456</v>
      </c>
      <c r="M270" s="15" t="s">
        <v>416</v>
      </c>
      <c r="N270" s="5" t="s">
        <v>36</v>
      </c>
      <c r="O270" s="5" t="s">
        <v>63</v>
      </c>
    </row>
    <row r="271" spans="1:15" ht="114.75" customHeight="1">
      <c r="A271" s="5" t="s">
        <v>484</v>
      </c>
      <c r="B271" s="5" t="s">
        <v>429</v>
      </c>
      <c r="C271" s="68">
        <v>4521012</v>
      </c>
      <c r="D271" s="8" t="s">
        <v>485</v>
      </c>
      <c r="E271" s="5" t="s">
        <v>43</v>
      </c>
      <c r="F271" s="1">
        <v>796</v>
      </c>
      <c r="G271" s="2" t="s">
        <v>46</v>
      </c>
      <c r="H271" s="6">
        <v>1</v>
      </c>
      <c r="I271" s="2">
        <v>45000000</v>
      </c>
      <c r="J271" s="2" t="s">
        <v>35</v>
      </c>
      <c r="K271" s="23">
        <v>972.83103</v>
      </c>
      <c r="L271" s="5" t="s">
        <v>456</v>
      </c>
      <c r="M271" s="15" t="s">
        <v>416</v>
      </c>
      <c r="N271" s="5" t="s">
        <v>36</v>
      </c>
      <c r="O271" s="5" t="s">
        <v>63</v>
      </c>
    </row>
    <row r="272" spans="1:15" ht="127.5" customHeight="1">
      <c r="A272" s="5" t="s">
        <v>486</v>
      </c>
      <c r="B272" s="5" t="s">
        <v>429</v>
      </c>
      <c r="C272" s="68">
        <v>4521012</v>
      </c>
      <c r="D272" s="8" t="s">
        <v>487</v>
      </c>
      <c r="E272" s="5" t="s">
        <v>43</v>
      </c>
      <c r="F272" s="1">
        <v>796</v>
      </c>
      <c r="G272" s="2" t="s">
        <v>46</v>
      </c>
      <c r="H272" s="6">
        <v>1</v>
      </c>
      <c r="I272" s="2">
        <v>45000000</v>
      </c>
      <c r="J272" s="2" t="s">
        <v>35</v>
      </c>
      <c r="K272" s="23">
        <v>1823.961</v>
      </c>
      <c r="L272" s="5" t="s">
        <v>456</v>
      </c>
      <c r="M272" s="15">
        <v>41883</v>
      </c>
      <c r="N272" s="5" t="s">
        <v>36</v>
      </c>
      <c r="O272" s="5" t="s">
        <v>63</v>
      </c>
    </row>
    <row r="273" spans="1:15" ht="127.5" customHeight="1">
      <c r="A273" s="5" t="s">
        <v>488</v>
      </c>
      <c r="B273" s="5" t="s">
        <v>429</v>
      </c>
      <c r="C273" s="68">
        <v>4521012</v>
      </c>
      <c r="D273" s="8" t="s">
        <v>489</v>
      </c>
      <c r="E273" s="5" t="s">
        <v>43</v>
      </c>
      <c r="F273" s="1">
        <v>796</v>
      </c>
      <c r="G273" s="2" t="s">
        <v>46</v>
      </c>
      <c r="H273" s="6">
        <v>1</v>
      </c>
      <c r="I273" s="2">
        <v>45000000</v>
      </c>
      <c r="J273" s="2" t="s">
        <v>35</v>
      </c>
      <c r="K273" s="23">
        <v>847.27314</v>
      </c>
      <c r="L273" s="5" t="s">
        <v>456</v>
      </c>
      <c r="M273" s="15">
        <v>41883</v>
      </c>
      <c r="N273" s="5" t="s">
        <v>36</v>
      </c>
      <c r="O273" s="5" t="s">
        <v>63</v>
      </c>
    </row>
    <row r="274" spans="1:15" ht="140.25" customHeight="1">
      <c r="A274" s="5" t="s">
        <v>490</v>
      </c>
      <c r="B274" s="5" t="s">
        <v>429</v>
      </c>
      <c r="C274" s="68">
        <v>4521012</v>
      </c>
      <c r="D274" s="8" t="s">
        <v>491</v>
      </c>
      <c r="E274" s="5" t="s">
        <v>43</v>
      </c>
      <c r="F274" s="1">
        <v>796</v>
      </c>
      <c r="G274" s="2" t="s">
        <v>46</v>
      </c>
      <c r="H274" s="6">
        <v>1</v>
      </c>
      <c r="I274" s="2">
        <v>45000000</v>
      </c>
      <c r="J274" s="2" t="s">
        <v>35</v>
      </c>
      <c r="K274" s="23">
        <v>1368.49233</v>
      </c>
      <c r="L274" s="5" t="s">
        <v>456</v>
      </c>
      <c r="M274" s="15">
        <v>41883</v>
      </c>
      <c r="N274" s="5" t="s">
        <v>36</v>
      </c>
      <c r="O274" s="5" t="s">
        <v>63</v>
      </c>
    </row>
    <row r="275" spans="1:15" ht="127.5" customHeight="1">
      <c r="A275" s="5" t="s">
        <v>492</v>
      </c>
      <c r="B275" s="5" t="s">
        <v>429</v>
      </c>
      <c r="C275" s="68">
        <v>4521012</v>
      </c>
      <c r="D275" s="8" t="s">
        <v>493</v>
      </c>
      <c r="E275" s="5" t="s">
        <v>43</v>
      </c>
      <c r="F275" s="1">
        <v>796</v>
      </c>
      <c r="G275" s="2" t="s">
        <v>46</v>
      </c>
      <c r="H275" s="6">
        <v>1</v>
      </c>
      <c r="I275" s="2">
        <v>45000000</v>
      </c>
      <c r="J275" s="2" t="s">
        <v>35</v>
      </c>
      <c r="K275" s="23">
        <v>1268.16439</v>
      </c>
      <c r="L275" s="5" t="s">
        <v>456</v>
      </c>
      <c r="M275" s="15">
        <v>41883</v>
      </c>
      <c r="N275" s="5" t="s">
        <v>36</v>
      </c>
      <c r="O275" s="5" t="s">
        <v>63</v>
      </c>
    </row>
    <row r="276" spans="1:15" ht="153" customHeight="1">
      <c r="A276" s="5" t="s">
        <v>494</v>
      </c>
      <c r="B276" s="5" t="s">
        <v>429</v>
      </c>
      <c r="C276" s="68">
        <v>4521012</v>
      </c>
      <c r="D276" s="8" t="s">
        <v>495</v>
      </c>
      <c r="E276" s="5" t="s">
        <v>43</v>
      </c>
      <c r="F276" s="1">
        <v>796</v>
      </c>
      <c r="G276" s="2" t="s">
        <v>46</v>
      </c>
      <c r="H276" s="6">
        <v>1</v>
      </c>
      <c r="I276" s="2">
        <v>45000000</v>
      </c>
      <c r="J276" s="2" t="s">
        <v>35</v>
      </c>
      <c r="K276" s="23">
        <v>890.32197</v>
      </c>
      <c r="L276" s="5" t="s">
        <v>456</v>
      </c>
      <c r="M276" s="15">
        <v>41883</v>
      </c>
      <c r="N276" s="5" t="s">
        <v>36</v>
      </c>
      <c r="O276" s="5" t="s">
        <v>63</v>
      </c>
    </row>
    <row r="277" spans="1:15" ht="63" customHeight="1">
      <c r="A277" s="5" t="s">
        <v>496</v>
      </c>
      <c r="B277" s="1" t="s">
        <v>364</v>
      </c>
      <c r="C277" s="1">
        <v>2519020</v>
      </c>
      <c r="D277" s="2" t="s">
        <v>497</v>
      </c>
      <c r="E277" s="5" t="s">
        <v>43</v>
      </c>
      <c r="F277" s="5" t="s">
        <v>376</v>
      </c>
      <c r="G277" s="5" t="s">
        <v>46</v>
      </c>
      <c r="H277" s="5" t="s">
        <v>62</v>
      </c>
      <c r="I277" s="5">
        <v>45000000</v>
      </c>
      <c r="J277" s="5" t="s">
        <v>35</v>
      </c>
      <c r="K277" s="20">
        <v>14264.48422</v>
      </c>
      <c r="L277" s="5" t="s">
        <v>456</v>
      </c>
      <c r="M277" s="5" t="s">
        <v>413</v>
      </c>
      <c r="N277" s="5" t="s">
        <v>36</v>
      </c>
      <c r="O277" s="5" t="s">
        <v>63</v>
      </c>
    </row>
    <row r="278" spans="1:15" ht="46.5" customHeight="1">
      <c r="A278" s="5" t="s">
        <v>498</v>
      </c>
      <c r="B278" s="1" t="s">
        <v>499</v>
      </c>
      <c r="C278" s="1">
        <v>2900000</v>
      </c>
      <c r="D278" s="2" t="s">
        <v>500</v>
      </c>
      <c r="E278" s="5" t="s">
        <v>43</v>
      </c>
      <c r="F278" s="5" t="s">
        <v>376</v>
      </c>
      <c r="G278" s="5" t="s">
        <v>46</v>
      </c>
      <c r="H278" s="5" t="s">
        <v>62</v>
      </c>
      <c r="I278" s="5">
        <v>45000000</v>
      </c>
      <c r="J278" s="5" t="s">
        <v>35</v>
      </c>
      <c r="K278" s="20" t="str">
        <f>TEXT(0,"586,50")</f>
        <v>586,50</v>
      </c>
      <c r="L278" s="5" t="s">
        <v>456</v>
      </c>
      <c r="M278" s="5" t="s">
        <v>413</v>
      </c>
      <c r="N278" s="5" t="s">
        <v>36</v>
      </c>
      <c r="O278" s="5" t="s">
        <v>63</v>
      </c>
    </row>
    <row r="279" spans="1:15" ht="51" customHeight="1">
      <c r="A279" s="5" t="s">
        <v>501</v>
      </c>
      <c r="B279" s="1" t="s">
        <v>461</v>
      </c>
      <c r="C279" s="1">
        <v>2911131</v>
      </c>
      <c r="D279" s="2" t="s">
        <v>502</v>
      </c>
      <c r="E279" s="5" t="s">
        <v>43</v>
      </c>
      <c r="F279" s="5" t="s">
        <v>376</v>
      </c>
      <c r="G279" s="5" t="s">
        <v>46</v>
      </c>
      <c r="H279" s="5" t="s">
        <v>62</v>
      </c>
      <c r="I279" s="5">
        <v>45000000</v>
      </c>
      <c r="J279" s="5" t="s">
        <v>35</v>
      </c>
      <c r="K279" s="20" t="str">
        <f>TEXT(0,"16 360,18")</f>
        <v>16360,18</v>
      </c>
      <c r="L279" s="5" t="s">
        <v>456</v>
      </c>
      <c r="M279" s="5" t="s">
        <v>413</v>
      </c>
      <c r="N279" s="5" t="s">
        <v>36</v>
      </c>
      <c r="O279" s="5" t="s">
        <v>63</v>
      </c>
    </row>
    <row r="280" spans="1:15" ht="65.25" customHeight="1">
      <c r="A280" s="5" t="s">
        <v>503</v>
      </c>
      <c r="B280" s="1" t="s">
        <v>409</v>
      </c>
      <c r="C280" s="1">
        <v>2925557</v>
      </c>
      <c r="D280" s="2" t="s">
        <v>504</v>
      </c>
      <c r="E280" s="5" t="s">
        <v>43</v>
      </c>
      <c r="F280" s="5" t="s">
        <v>376</v>
      </c>
      <c r="G280" s="5" t="s">
        <v>46</v>
      </c>
      <c r="H280" s="5" t="s">
        <v>62</v>
      </c>
      <c r="I280" s="5">
        <v>45000000</v>
      </c>
      <c r="J280" s="5" t="s">
        <v>35</v>
      </c>
      <c r="K280" s="20" t="str">
        <f>TEXT(0,3228.43)</f>
        <v>3228,43</v>
      </c>
      <c r="L280" s="5" t="s">
        <v>456</v>
      </c>
      <c r="M280" s="5" t="s">
        <v>413</v>
      </c>
      <c r="N280" s="5" t="s">
        <v>36</v>
      </c>
      <c r="O280" s="5" t="s">
        <v>63</v>
      </c>
    </row>
    <row r="281" spans="1:15" ht="55.5" customHeight="1">
      <c r="A281" s="5" t="s">
        <v>505</v>
      </c>
      <c r="B281" s="1" t="s">
        <v>330</v>
      </c>
      <c r="C281" s="1">
        <v>3321109</v>
      </c>
      <c r="D281" s="2" t="s">
        <v>506</v>
      </c>
      <c r="E281" s="5" t="s">
        <v>43</v>
      </c>
      <c r="F281" s="5" t="s">
        <v>376</v>
      </c>
      <c r="G281" s="5" t="s">
        <v>46</v>
      </c>
      <c r="H281" s="5" t="s">
        <v>62</v>
      </c>
      <c r="I281" s="5">
        <v>45000000</v>
      </c>
      <c r="J281" s="5" t="s">
        <v>35</v>
      </c>
      <c r="K281" s="20">
        <v>742.01702</v>
      </c>
      <c r="L281" s="5" t="s">
        <v>456</v>
      </c>
      <c r="M281" s="5" t="s">
        <v>413</v>
      </c>
      <c r="N281" s="5" t="s">
        <v>36</v>
      </c>
      <c r="O281" s="5" t="s">
        <v>63</v>
      </c>
    </row>
    <row r="282" spans="1:15" ht="75" customHeight="1">
      <c r="A282" s="5" t="s">
        <v>507</v>
      </c>
      <c r="B282" s="1" t="s">
        <v>461</v>
      </c>
      <c r="C282" s="1">
        <v>2813160</v>
      </c>
      <c r="D282" s="2" t="s">
        <v>508</v>
      </c>
      <c r="E282" s="5" t="s">
        <v>43</v>
      </c>
      <c r="F282" s="5" t="s">
        <v>376</v>
      </c>
      <c r="G282" s="5" t="s">
        <v>46</v>
      </c>
      <c r="H282" s="5" t="s">
        <v>62</v>
      </c>
      <c r="I282" s="5">
        <v>45000000</v>
      </c>
      <c r="J282" s="5" t="s">
        <v>35</v>
      </c>
      <c r="K282" s="20">
        <v>9386.47349</v>
      </c>
      <c r="L282" s="5" t="s">
        <v>456</v>
      </c>
      <c r="M282" s="5" t="s">
        <v>413</v>
      </c>
      <c r="N282" s="5" t="s">
        <v>36</v>
      </c>
      <c r="O282" s="5" t="s">
        <v>63</v>
      </c>
    </row>
    <row r="283" spans="1:15" ht="38.25" customHeight="1">
      <c r="A283" s="5" t="s">
        <v>509</v>
      </c>
      <c r="B283" s="1" t="s">
        <v>307</v>
      </c>
      <c r="C283" s="1">
        <v>4530469</v>
      </c>
      <c r="D283" s="2" t="s">
        <v>510</v>
      </c>
      <c r="E283" s="5" t="s">
        <v>43</v>
      </c>
      <c r="F283" s="5" t="s">
        <v>376</v>
      </c>
      <c r="G283" s="5" t="s">
        <v>46</v>
      </c>
      <c r="H283" s="5" t="s">
        <v>62</v>
      </c>
      <c r="I283" s="5">
        <v>45000000</v>
      </c>
      <c r="J283" s="5" t="s">
        <v>35</v>
      </c>
      <c r="K283" s="20">
        <v>9118.14162</v>
      </c>
      <c r="L283" s="5" t="s">
        <v>511</v>
      </c>
      <c r="M283" s="5" t="s">
        <v>413</v>
      </c>
      <c r="N283" s="5" t="s">
        <v>36</v>
      </c>
      <c r="O283" s="5" t="s">
        <v>63</v>
      </c>
    </row>
    <row r="284" spans="1:15" ht="61.5" customHeight="1">
      <c r="A284" s="5" t="s">
        <v>512</v>
      </c>
      <c r="B284" s="1" t="s">
        <v>513</v>
      </c>
      <c r="C284" s="1">
        <v>3150000</v>
      </c>
      <c r="D284" s="2" t="s">
        <v>514</v>
      </c>
      <c r="E284" s="5" t="s">
        <v>43</v>
      </c>
      <c r="F284" s="5" t="s">
        <v>376</v>
      </c>
      <c r="G284" s="5" t="s">
        <v>46</v>
      </c>
      <c r="H284" s="5" t="s">
        <v>62</v>
      </c>
      <c r="I284" s="5">
        <v>45000000</v>
      </c>
      <c r="J284" s="5" t="s">
        <v>35</v>
      </c>
      <c r="K284" s="20">
        <v>26370.36492</v>
      </c>
      <c r="L284" s="5" t="s">
        <v>471</v>
      </c>
      <c r="M284" s="5" t="s">
        <v>413</v>
      </c>
      <c r="N284" s="5" t="s">
        <v>36</v>
      </c>
      <c r="O284" s="5" t="s">
        <v>63</v>
      </c>
    </row>
    <row r="285" spans="1:15" ht="56.25" customHeight="1">
      <c r="A285" s="5" t="s">
        <v>515</v>
      </c>
      <c r="B285" s="1" t="s">
        <v>516</v>
      </c>
      <c r="C285" s="1">
        <v>3321109</v>
      </c>
      <c r="D285" s="2" t="s">
        <v>517</v>
      </c>
      <c r="E285" s="5" t="s">
        <v>43</v>
      </c>
      <c r="F285" s="5" t="s">
        <v>376</v>
      </c>
      <c r="G285" s="5" t="s">
        <v>46</v>
      </c>
      <c r="H285" s="5" t="s">
        <v>62</v>
      </c>
      <c r="I285" s="5">
        <v>45000000</v>
      </c>
      <c r="J285" s="5" t="s">
        <v>35</v>
      </c>
      <c r="K285" s="20">
        <v>3367.27708</v>
      </c>
      <c r="L285" s="5" t="s">
        <v>471</v>
      </c>
      <c r="M285" s="5" t="s">
        <v>413</v>
      </c>
      <c r="N285" s="5" t="s">
        <v>36</v>
      </c>
      <c r="O285" s="5" t="s">
        <v>63</v>
      </c>
    </row>
    <row r="286" spans="1:15" ht="38.25" customHeight="1">
      <c r="A286" s="5" t="s">
        <v>518</v>
      </c>
      <c r="B286" s="1">
        <v>51</v>
      </c>
      <c r="C286" s="1" t="s">
        <v>519</v>
      </c>
      <c r="D286" s="2" t="s">
        <v>520</v>
      </c>
      <c r="E286" s="5" t="s">
        <v>43</v>
      </c>
      <c r="F286" s="5" t="s">
        <v>376</v>
      </c>
      <c r="G286" s="5" t="s">
        <v>46</v>
      </c>
      <c r="H286" s="5" t="s">
        <v>62</v>
      </c>
      <c r="I286" s="5">
        <v>45000000</v>
      </c>
      <c r="J286" s="5" t="s">
        <v>35</v>
      </c>
      <c r="K286" s="20">
        <v>624.80722</v>
      </c>
      <c r="L286" s="5" t="s">
        <v>456</v>
      </c>
      <c r="M286" s="5" t="s">
        <v>413</v>
      </c>
      <c r="N286" s="5" t="s">
        <v>36</v>
      </c>
      <c r="O286" s="5" t="s">
        <v>63</v>
      </c>
    </row>
    <row r="287" spans="1:15" ht="60" customHeight="1">
      <c r="A287" s="5" t="s">
        <v>521</v>
      </c>
      <c r="B287" s="1" t="s">
        <v>516</v>
      </c>
      <c r="C287" s="1" t="s">
        <v>522</v>
      </c>
      <c r="D287" s="2" t="s">
        <v>523</v>
      </c>
      <c r="E287" s="5" t="s">
        <v>43</v>
      </c>
      <c r="F287" s="5" t="s">
        <v>376</v>
      </c>
      <c r="G287" s="5" t="s">
        <v>46</v>
      </c>
      <c r="H287" s="5" t="s">
        <v>62</v>
      </c>
      <c r="I287" s="5">
        <v>45000000</v>
      </c>
      <c r="J287" s="5" t="s">
        <v>35</v>
      </c>
      <c r="K287" s="20" t="str">
        <f>TEXT(0,"2295,49")</f>
        <v>2295,49</v>
      </c>
      <c r="L287" s="5" t="s">
        <v>511</v>
      </c>
      <c r="M287" s="5" t="s">
        <v>413</v>
      </c>
      <c r="N287" s="5" t="s">
        <v>36</v>
      </c>
      <c r="O287" s="5" t="s">
        <v>63</v>
      </c>
    </row>
    <row r="288" spans="1:15" ht="61.5" customHeight="1">
      <c r="A288" s="5" t="s">
        <v>524</v>
      </c>
      <c r="B288" s="1" t="s">
        <v>516</v>
      </c>
      <c r="C288" s="1">
        <v>3321109</v>
      </c>
      <c r="D288" s="2" t="s">
        <v>525</v>
      </c>
      <c r="E288" s="5" t="s">
        <v>43</v>
      </c>
      <c r="F288" s="5" t="s">
        <v>376</v>
      </c>
      <c r="G288" s="5" t="s">
        <v>46</v>
      </c>
      <c r="H288" s="5" t="s">
        <v>62</v>
      </c>
      <c r="I288" s="5">
        <v>45000000</v>
      </c>
      <c r="J288" s="5" t="s">
        <v>35</v>
      </c>
      <c r="K288" s="20" t="str">
        <f>TEXT(0,1892.94)</f>
        <v>1892,94</v>
      </c>
      <c r="L288" s="15">
        <v>41824</v>
      </c>
      <c r="M288" s="5" t="s">
        <v>413</v>
      </c>
      <c r="N288" s="5" t="s">
        <v>36</v>
      </c>
      <c r="O288" s="5" t="s">
        <v>63</v>
      </c>
    </row>
    <row r="289" spans="1:15" ht="66" customHeight="1">
      <c r="A289" s="5" t="s">
        <v>526</v>
      </c>
      <c r="B289" s="1" t="s">
        <v>516</v>
      </c>
      <c r="C289" s="1">
        <v>3120020</v>
      </c>
      <c r="D289" s="2" t="s">
        <v>527</v>
      </c>
      <c r="E289" s="5" t="s">
        <v>43</v>
      </c>
      <c r="F289" s="5" t="s">
        <v>376</v>
      </c>
      <c r="G289" s="5" t="s">
        <v>46</v>
      </c>
      <c r="H289" s="5" t="s">
        <v>62</v>
      </c>
      <c r="I289" s="5">
        <v>45000000</v>
      </c>
      <c r="J289" s="5" t="s">
        <v>35</v>
      </c>
      <c r="K289" s="20">
        <v>20143.49219</v>
      </c>
      <c r="L289" s="5" t="s">
        <v>471</v>
      </c>
      <c r="M289" s="5" t="s">
        <v>413</v>
      </c>
      <c r="N289" s="5" t="s">
        <v>36</v>
      </c>
      <c r="O289" s="5" t="s">
        <v>63</v>
      </c>
    </row>
    <row r="290" spans="1:15" ht="52.5" customHeight="1">
      <c r="A290" s="5" t="s">
        <v>528</v>
      </c>
      <c r="B290" s="1" t="s">
        <v>516</v>
      </c>
      <c r="C290" s="1">
        <v>3120020</v>
      </c>
      <c r="D290" s="2" t="s">
        <v>529</v>
      </c>
      <c r="E290" s="5" t="s">
        <v>43</v>
      </c>
      <c r="F290" s="5" t="s">
        <v>376</v>
      </c>
      <c r="G290" s="5" t="s">
        <v>46</v>
      </c>
      <c r="H290" s="5" t="s">
        <v>62</v>
      </c>
      <c r="I290" s="5">
        <v>45000000</v>
      </c>
      <c r="J290" s="5" t="s">
        <v>35</v>
      </c>
      <c r="K290" s="20">
        <v>4175.92712</v>
      </c>
      <c r="L290" s="5" t="s">
        <v>471</v>
      </c>
      <c r="M290" s="5" t="s">
        <v>413</v>
      </c>
      <c r="N290" s="5" t="s">
        <v>36</v>
      </c>
      <c r="O290" s="5" t="s">
        <v>63</v>
      </c>
    </row>
    <row r="291" spans="1:15" ht="88.5" customHeight="1">
      <c r="A291" s="1">
        <v>6073</v>
      </c>
      <c r="B291" s="1" t="s">
        <v>403</v>
      </c>
      <c r="C291" s="1">
        <v>2714710</v>
      </c>
      <c r="D291" s="2" t="s">
        <v>530</v>
      </c>
      <c r="E291" s="2" t="s">
        <v>32</v>
      </c>
      <c r="F291" s="1">
        <v>796</v>
      </c>
      <c r="G291" s="1" t="s">
        <v>46</v>
      </c>
      <c r="H291" s="1" t="s">
        <v>62</v>
      </c>
      <c r="I291" s="1">
        <v>45000000</v>
      </c>
      <c r="J291" s="1" t="s">
        <v>35</v>
      </c>
      <c r="K291" s="27" t="str">
        <f>TEXT(0,"6 477,411")</f>
        <v>6477,411</v>
      </c>
      <c r="L291" s="15">
        <v>41730</v>
      </c>
      <c r="M291" s="15">
        <v>41974</v>
      </c>
      <c r="N291" s="5" t="s">
        <v>36</v>
      </c>
      <c r="O291" s="1" t="s">
        <v>63</v>
      </c>
    </row>
    <row r="292" spans="1:15" ht="127.5" customHeight="1">
      <c r="A292" s="1">
        <v>6074</v>
      </c>
      <c r="B292" s="1" t="s">
        <v>336</v>
      </c>
      <c r="C292" s="1">
        <v>7020000</v>
      </c>
      <c r="D292" s="2" t="s">
        <v>531</v>
      </c>
      <c r="E292" s="5" t="s">
        <v>43</v>
      </c>
      <c r="F292" s="1">
        <v>796</v>
      </c>
      <c r="G292" s="1" t="s">
        <v>46</v>
      </c>
      <c r="H292" s="5" t="s">
        <v>62</v>
      </c>
      <c r="I292" s="1">
        <v>45000000</v>
      </c>
      <c r="J292" s="1" t="s">
        <v>35</v>
      </c>
      <c r="K292" s="27">
        <v>20000</v>
      </c>
      <c r="L292" s="5" t="s">
        <v>471</v>
      </c>
      <c r="M292" s="5" t="s">
        <v>413</v>
      </c>
      <c r="N292" s="5" t="s">
        <v>36</v>
      </c>
      <c r="O292" s="1" t="s">
        <v>63</v>
      </c>
    </row>
    <row r="293" spans="1:15" ht="38.25" customHeight="1">
      <c r="A293" s="1">
        <v>6075</v>
      </c>
      <c r="B293" s="1" t="s">
        <v>401</v>
      </c>
      <c r="C293" s="1">
        <v>2913000</v>
      </c>
      <c r="D293" s="2" t="s">
        <v>532</v>
      </c>
      <c r="E293" s="5" t="s">
        <v>43</v>
      </c>
      <c r="F293" s="5" t="s">
        <v>376</v>
      </c>
      <c r="G293" s="5" t="s">
        <v>46</v>
      </c>
      <c r="H293" s="5" t="s">
        <v>62</v>
      </c>
      <c r="I293" s="5">
        <v>45000000</v>
      </c>
      <c r="J293" s="5" t="s">
        <v>35</v>
      </c>
      <c r="K293" s="20">
        <v>1806.81808</v>
      </c>
      <c r="L293" s="5" t="s">
        <v>456</v>
      </c>
      <c r="M293" s="5" t="s">
        <v>413</v>
      </c>
      <c r="N293" s="5" t="s">
        <v>36</v>
      </c>
      <c r="O293" s="5" t="s">
        <v>63</v>
      </c>
    </row>
    <row r="294" spans="1:15" ht="54" customHeight="1">
      <c r="A294" s="1">
        <v>6076</v>
      </c>
      <c r="B294" s="1" t="s">
        <v>101</v>
      </c>
      <c r="C294" s="1">
        <v>2714710</v>
      </c>
      <c r="D294" s="2" t="s">
        <v>533</v>
      </c>
      <c r="E294" s="5" t="s">
        <v>43</v>
      </c>
      <c r="F294" s="5" t="s">
        <v>376</v>
      </c>
      <c r="G294" s="5" t="s">
        <v>46</v>
      </c>
      <c r="H294" s="5" t="s">
        <v>62</v>
      </c>
      <c r="I294" s="5">
        <v>45000000</v>
      </c>
      <c r="J294" s="5" t="s">
        <v>35</v>
      </c>
      <c r="K294" s="20">
        <v>5651.2027</v>
      </c>
      <c r="L294" s="5" t="s">
        <v>511</v>
      </c>
      <c r="M294" s="5" t="s">
        <v>413</v>
      </c>
      <c r="N294" s="5" t="s">
        <v>36</v>
      </c>
      <c r="O294" s="5" t="s">
        <v>63</v>
      </c>
    </row>
    <row r="295" spans="1:15" ht="38.25" customHeight="1">
      <c r="A295" s="1">
        <v>6077</v>
      </c>
      <c r="B295" s="1" t="s">
        <v>461</v>
      </c>
      <c r="C295" s="1">
        <v>2813151</v>
      </c>
      <c r="D295" s="2" t="s">
        <v>534</v>
      </c>
      <c r="E295" s="5" t="s">
        <v>43</v>
      </c>
      <c r="F295" s="5" t="s">
        <v>376</v>
      </c>
      <c r="G295" s="5" t="s">
        <v>46</v>
      </c>
      <c r="H295" s="5" t="s">
        <v>62</v>
      </c>
      <c r="I295" s="5">
        <v>45000000</v>
      </c>
      <c r="J295" s="5" t="s">
        <v>35</v>
      </c>
      <c r="K295" s="20">
        <v>5023.96424</v>
      </c>
      <c r="L295" s="5" t="s">
        <v>456</v>
      </c>
      <c r="M295" s="5" t="s">
        <v>413</v>
      </c>
      <c r="N295" s="5" t="s">
        <v>36</v>
      </c>
      <c r="O295" s="5" t="s">
        <v>63</v>
      </c>
    </row>
    <row r="296" spans="1:15" ht="96" customHeight="1">
      <c r="A296" s="1">
        <v>6079</v>
      </c>
      <c r="B296" s="21" t="s">
        <v>236</v>
      </c>
      <c r="C296" s="21" t="s">
        <v>237</v>
      </c>
      <c r="D296" s="30" t="s">
        <v>243</v>
      </c>
      <c r="E296" s="21" t="s">
        <v>43</v>
      </c>
      <c r="F296" s="21">
        <v>796</v>
      </c>
      <c r="G296" s="21" t="s">
        <v>46</v>
      </c>
      <c r="H296" s="31">
        <v>1</v>
      </c>
      <c r="I296" s="21">
        <v>45000000</v>
      </c>
      <c r="J296" s="21" t="s">
        <v>35</v>
      </c>
      <c r="K296" s="32">
        <v>19186</v>
      </c>
      <c r="L296" s="15">
        <v>41760</v>
      </c>
      <c r="M296" s="15">
        <v>41974</v>
      </c>
      <c r="N296" s="5" t="s">
        <v>36</v>
      </c>
      <c r="O296" s="1" t="s">
        <v>63</v>
      </c>
    </row>
    <row r="297" spans="1:15" ht="76.5" customHeight="1">
      <c r="A297" s="1">
        <v>6081</v>
      </c>
      <c r="B297" s="1" t="s">
        <v>535</v>
      </c>
      <c r="C297" s="1" t="s">
        <v>536</v>
      </c>
      <c r="D297" s="2" t="s">
        <v>537</v>
      </c>
      <c r="E297" s="5" t="s">
        <v>43</v>
      </c>
      <c r="F297" s="5" t="s">
        <v>376</v>
      </c>
      <c r="G297" s="5" t="s">
        <v>46</v>
      </c>
      <c r="H297" s="5" t="s">
        <v>62</v>
      </c>
      <c r="I297" s="5">
        <v>45000000</v>
      </c>
      <c r="J297" s="5" t="s">
        <v>35</v>
      </c>
      <c r="K297" s="27">
        <v>1896.16171</v>
      </c>
      <c r="L297" s="15">
        <v>41852</v>
      </c>
      <c r="M297" s="15">
        <v>41974</v>
      </c>
      <c r="N297" s="5" t="s">
        <v>36</v>
      </c>
      <c r="O297" s="1" t="s">
        <v>63</v>
      </c>
    </row>
    <row r="298" spans="1:15" ht="60.75" customHeight="1">
      <c r="A298" s="1">
        <v>6082</v>
      </c>
      <c r="B298" s="1" t="s">
        <v>538</v>
      </c>
      <c r="C298" s="1">
        <v>3321109</v>
      </c>
      <c r="D298" s="2" t="s">
        <v>539</v>
      </c>
      <c r="E298" s="5" t="s">
        <v>43</v>
      </c>
      <c r="F298" s="5" t="s">
        <v>376</v>
      </c>
      <c r="G298" s="5" t="s">
        <v>46</v>
      </c>
      <c r="H298" s="5" t="s">
        <v>62</v>
      </c>
      <c r="I298" s="5">
        <v>45000000</v>
      </c>
      <c r="J298" s="5" t="s">
        <v>35</v>
      </c>
      <c r="K298" s="27">
        <v>4471.37422</v>
      </c>
      <c r="L298" s="15">
        <v>41824</v>
      </c>
      <c r="M298" s="15">
        <v>41974</v>
      </c>
      <c r="N298" s="5" t="s">
        <v>36</v>
      </c>
      <c r="O298" s="1" t="s">
        <v>63</v>
      </c>
    </row>
    <row r="299" spans="1:15" ht="58.5" customHeight="1">
      <c r="A299" s="1">
        <v>6083</v>
      </c>
      <c r="B299" s="1" t="s">
        <v>540</v>
      </c>
      <c r="C299" s="1">
        <v>45859091</v>
      </c>
      <c r="D299" s="2" t="s">
        <v>541</v>
      </c>
      <c r="E299" s="5" t="s">
        <v>43</v>
      </c>
      <c r="F299" s="5" t="s">
        <v>376</v>
      </c>
      <c r="G299" s="5" t="s">
        <v>46</v>
      </c>
      <c r="H299" s="5" t="s">
        <v>62</v>
      </c>
      <c r="I299" s="5">
        <v>45000000</v>
      </c>
      <c r="J299" s="5" t="s">
        <v>35</v>
      </c>
      <c r="K299" s="27" t="str">
        <f>TEXT(0,1844.75)</f>
        <v>1844,75</v>
      </c>
      <c r="L299" s="15">
        <v>41791</v>
      </c>
      <c r="M299" s="15">
        <v>41974</v>
      </c>
      <c r="N299" s="5" t="s">
        <v>36</v>
      </c>
      <c r="O299" s="1" t="s">
        <v>63</v>
      </c>
    </row>
    <row r="300" spans="1:15" ht="51" customHeight="1">
      <c r="A300" s="1">
        <v>6085</v>
      </c>
      <c r="B300" s="1" t="s">
        <v>315</v>
      </c>
      <c r="C300" s="1">
        <v>3520499</v>
      </c>
      <c r="D300" s="2" t="s">
        <v>542</v>
      </c>
      <c r="E300" s="5" t="s">
        <v>43</v>
      </c>
      <c r="F300" s="5" t="s">
        <v>376</v>
      </c>
      <c r="G300" s="5" t="s">
        <v>46</v>
      </c>
      <c r="H300" s="5" t="s">
        <v>62</v>
      </c>
      <c r="I300" s="5">
        <v>45000000</v>
      </c>
      <c r="J300" s="5" t="s">
        <v>35</v>
      </c>
      <c r="K300" s="27" t="str">
        <f>TEXT(0,14109.0554)</f>
        <v>14109,0554</v>
      </c>
      <c r="L300" s="15">
        <v>41791</v>
      </c>
      <c r="M300" s="15">
        <v>41974</v>
      </c>
      <c r="N300" s="5" t="s">
        <v>36</v>
      </c>
      <c r="O300" s="1" t="s">
        <v>63</v>
      </c>
    </row>
    <row r="301" spans="1:15" ht="55.5" customHeight="1">
      <c r="A301" s="1">
        <v>6086</v>
      </c>
      <c r="B301" s="1" t="s">
        <v>513</v>
      </c>
      <c r="C301" s="1">
        <v>3150106</v>
      </c>
      <c r="D301" s="2" t="s">
        <v>543</v>
      </c>
      <c r="E301" s="5" t="s">
        <v>43</v>
      </c>
      <c r="F301" s="5" t="s">
        <v>376</v>
      </c>
      <c r="G301" s="5" t="s">
        <v>46</v>
      </c>
      <c r="H301" s="5" t="s">
        <v>62</v>
      </c>
      <c r="I301" s="5">
        <v>45000000</v>
      </c>
      <c r="J301" s="5" t="s">
        <v>35</v>
      </c>
      <c r="K301" s="27">
        <v>9400.98661</v>
      </c>
      <c r="L301" s="15">
        <v>41791</v>
      </c>
      <c r="M301" s="15">
        <v>41974</v>
      </c>
      <c r="N301" s="5" t="s">
        <v>36</v>
      </c>
      <c r="O301" s="1" t="s">
        <v>63</v>
      </c>
    </row>
    <row r="302" spans="1:15" ht="52.5" customHeight="1">
      <c r="A302" s="1">
        <v>6087</v>
      </c>
      <c r="B302" s="5" t="s">
        <v>544</v>
      </c>
      <c r="C302" s="1">
        <v>3430334</v>
      </c>
      <c r="D302" s="2" t="s">
        <v>545</v>
      </c>
      <c r="E302" s="5" t="s">
        <v>43</v>
      </c>
      <c r="F302" s="5" t="s">
        <v>376</v>
      </c>
      <c r="G302" s="5" t="s">
        <v>46</v>
      </c>
      <c r="H302" s="5" t="s">
        <v>62</v>
      </c>
      <c r="I302" s="5">
        <v>45000000</v>
      </c>
      <c r="J302" s="5" t="s">
        <v>35</v>
      </c>
      <c r="K302" s="27">
        <v>9946.32367</v>
      </c>
      <c r="L302" s="15">
        <v>41791</v>
      </c>
      <c r="M302" s="15">
        <v>41974</v>
      </c>
      <c r="N302" s="5" t="s">
        <v>36</v>
      </c>
      <c r="O302" s="1" t="s">
        <v>63</v>
      </c>
    </row>
    <row r="303" spans="1:15" ht="63" customHeight="1">
      <c r="A303" s="1">
        <v>6088</v>
      </c>
      <c r="B303" s="1" t="s">
        <v>315</v>
      </c>
      <c r="C303" s="1">
        <v>3288237</v>
      </c>
      <c r="D303" s="2" t="s">
        <v>546</v>
      </c>
      <c r="E303" s="5" t="s">
        <v>43</v>
      </c>
      <c r="F303" s="5" t="s">
        <v>376</v>
      </c>
      <c r="G303" s="5" t="s">
        <v>46</v>
      </c>
      <c r="H303" s="5" t="s">
        <v>62</v>
      </c>
      <c r="I303" s="5">
        <v>45000000</v>
      </c>
      <c r="J303" s="5" t="s">
        <v>35</v>
      </c>
      <c r="K303" s="27">
        <v>8241.7264</v>
      </c>
      <c r="L303" s="15">
        <v>41760</v>
      </c>
      <c r="M303" s="15">
        <v>41974</v>
      </c>
      <c r="N303" s="5" t="s">
        <v>36</v>
      </c>
      <c r="O303" s="1" t="s">
        <v>63</v>
      </c>
    </row>
    <row r="304" spans="1:15" ht="67.5" customHeight="1">
      <c r="A304" s="1">
        <v>6089</v>
      </c>
      <c r="B304" s="5" t="s">
        <v>544</v>
      </c>
      <c r="C304" s="1">
        <v>3430334</v>
      </c>
      <c r="D304" s="2" t="s">
        <v>547</v>
      </c>
      <c r="E304" s="5" t="s">
        <v>43</v>
      </c>
      <c r="F304" s="5" t="s">
        <v>376</v>
      </c>
      <c r="G304" s="5" t="s">
        <v>46</v>
      </c>
      <c r="H304" s="5" t="s">
        <v>62</v>
      </c>
      <c r="I304" s="5">
        <v>45000000</v>
      </c>
      <c r="J304" s="5" t="s">
        <v>35</v>
      </c>
      <c r="K304" s="27">
        <v>1651.046</v>
      </c>
      <c r="L304" s="15">
        <v>41791</v>
      </c>
      <c r="M304" s="15">
        <v>41974</v>
      </c>
      <c r="N304" s="5" t="s">
        <v>36</v>
      </c>
      <c r="O304" s="1" t="s">
        <v>63</v>
      </c>
    </row>
    <row r="305" spans="1:15" ht="60.75" customHeight="1">
      <c r="A305" s="1">
        <v>6090</v>
      </c>
      <c r="B305" s="1" t="s">
        <v>538</v>
      </c>
      <c r="C305" s="1">
        <v>3321109</v>
      </c>
      <c r="D305" s="2" t="s">
        <v>548</v>
      </c>
      <c r="E305" s="5" t="s">
        <v>43</v>
      </c>
      <c r="F305" s="5" t="s">
        <v>376</v>
      </c>
      <c r="G305" s="5" t="s">
        <v>46</v>
      </c>
      <c r="H305" s="5" t="s">
        <v>62</v>
      </c>
      <c r="I305" s="5">
        <v>45000000</v>
      </c>
      <c r="J305" s="5" t="s">
        <v>35</v>
      </c>
      <c r="K305" s="27">
        <v>2847.45763</v>
      </c>
      <c r="L305" s="15">
        <v>41824</v>
      </c>
      <c r="M305" s="15">
        <v>41974</v>
      </c>
      <c r="N305" s="5" t="s">
        <v>36</v>
      </c>
      <c r="O305" s="1" t="s">
        <v>63</v>
      </c>
    </row>
    <row r="306" spans="1:15" ht="38.25" customHeight="1">
      <c r="A306" s="1" t="s">
        <v>549</v>
      </c>
      <c r="B306" s="1" t="s">
        <v>315</v>
      </c>
      <c r="C306" s="1">
        <v>2929743</v>
      </c>
      <c r="D306" s="2" t="s">
        <v>550</v>
      </c>
      <c r="E306" s="5" t="s">
        <v>43</v>
      </c>
      <c r="F306" s="5" t="s">
        <v>376</v>
      </c>
      <c r="G306" s="5" t="s">
        <v>46</v>
      </c>
      <c r="H306" s="5" t="s">
        <v>62</v>
      </c>
      <c r="I306" s="5">
        <v>45000000</v>
      </c>
      <c r="J306" s="5" t="s">
        <v>35</v>
      </c>
      <c r="K306" s="27">
        <v>68605.165</v>
      </c>
      <c r="L306" s="15">
        <v>41821</v>
      </c>
      <c r="M306" s="15">
        <v>41974</v>
      </c>
      <c r="N306" s="5" t="s">
        <v>36</v>
      </c>
      <c r="O306" s="1" t="s">
        <v>63</v>
      </c>
    </row>
    <row r="307" spans="1:15" ht="50.25" customHeight="1">
      <c r="A307" s="1" t="s">
        <v>551</v>
      </c>
      <c r="B307" s="1" t="s">
        <v>315</v>
      </c>
      <c r="C307" s="1">
        <v>2929743</v>
      </c>
      <c r="D307" s="2" t="s">
        <v>550</v>
      </c>
      <c r="E307" s="5" t="s">
        <v>43</v>
      </c>
      <c r="F307" s="5" t="s">
        <v>376</v>
      </c>
      <c r="G307" s="5" t="s">
        <v>46</v>
      </c>
      <c r="H307" s="5" t="s">
        <v>62</v>
      </c>
      <c r="I307" s="5">
        <v>45000000</v>
      </c>
      <c r="J307" s="5" t="s">
        <v>35</v>
      </c>
      <c r="K307" s="27">
        <v>10172.595</v>
      </c>
      <c r="L307" s="15">
        <v>41821</v>
      </c>
      <c r="M307" s="15">
        <v>41974</v>
      </c>
      <c r="N307" s="5" t="s">
        <v>36</v>
      </c>
      <c r="O307" s="1" t="s">
        <v>63</v>
      </c>
    </row>
    <row r="308" spans="1:15" ht="67.5" customHeight="1">
      <c r="A308" s="1">
        <v>6092</v>
      </c>
      <c r="B308" s="1" t="s">
        <v>315</v>
      </c>
      <c r="C308" s="1">
        <v>2611020</v>
      </c>
      <c r="D308" s="2" t="s">
        <v>552</v>
      </c>
      <c r="E308" s="5" t="s">
        <v>43</v>
      </c>
      <c r="F308" s="5" t="s">
        <v>376</v>
      </c>
      <c r="G308" s="5" t="s">
        <v>46</v>
      </c>
      <c r="H308" s="5" t="s">
        <v>62</v>
      </c>
      <c r="I308" s="5">
        <v>45000000</v>
      </c>
      <c r="J308" s="5" t="s">
        <v>35</v>
      </c>
      <c r="K308" s="27">
        <v>566085.23694</v>
      </c>
      <c r="L308" s="15">
        <v>41791</v>
      </c>
      <c r="M308" s="15">
        <v>41974</v>
      </c>
      <c r="N308" s="5" t="s">
        <v>36</v>
      </c>
      <c r="O308" s="1" t="s">
        <v>63</v>
      </c>
    </row>
    <row r="309" spans="1:15" ht="66" customHeight="1">
      <c r="A309" s="1">
        <v>6093</v>
      </c>
      <c r="B309" s="1" t="s">
        <v>315</v>
      </c>
      <c r="C309" s="1">
        <v>2611020</v>
      </c>
      <c r="D309" s="2" t="s">
        <v>553</v>
      </c>
      <c r="E309" s="5" t="s">
        <v>43</v>
      </c>
      <c r="F309" s="5" t="s">
        <v>376</v>
      </c>
      <c r="G309" s="5" t="s">
        <v>46</v>
      </c>
      <c r="H309" s="5" t="s">
        <v>62</v>
      </c>
      <c r="I309" s="5">
        <v>45000000</v>
      </c>
      <c r="J309" s="5" t="s">
        <v>35</v>
      </c>
      <c r="K309" s="27">
        <v>157488.98655</v>
      </c>
      <c r="L309" s="15">
        <v>41791</v>
      </c>
      <c r="M309" s="15">
        <v>41974</v>
      </c>
      <c r="N309" s="5" t="s">
        <v>36</v>
      </c>
      <c r="O309" s="1" t="s">
        <v>63</v>
      </c>
    </row>
    <row r="310" spans="1:15" ht="58.5" customHeight="1">
      <c r="A310" s="1">
        <v>6094</v>
      </c>
      <c r="B310" s="1" t="s">
        <v>554</v>
      </c>
      <c r="C310" s="1" t="s">
        <v>555</v>
      </c>
      <c r="D310" s="2" t="s">
        <v>556</v>
      </c>
      <c r="E310" s="5" t="s">
        <v>43</v>
      </c>
      <c r="F310" s="5" t="s">
        <v>376</v>
      </c>
      <c r="G310" s="5" t="s">
        <v>46</v>
      </c>
      <c r="H310" s="5" t="s">
        <v>62</v>
      </c>
      <c r="I310" s="5">
        <v>45000000</v>
      </c>
      <c r="J310" s="5" t="s">
        <v>35</v>
      </c>
      <c r="K310" s="27">
        <v>17246.37087</v>
      </c>
      <c r="L310" s="15">
        <v>41791</v>
      </c>
      <c r="M310" s="15">
        <v>41974</v>
      </c>
      <c r="N310" s="5" t="s">
        <v>36</v>
      </c>
      <c r="O310" s="1" t="s">
        <v>63</v>
      </c>
    </row>
    <row r="311" spans="1:15" ht="51" customHeight="1">
      <c r="A311" s="1">
        <v>6095</v>
      </c>
      <c r="B311" s="1" t="s">
        <v>364</v>
      </c>
      <c r="C311" s="1">
        <v>2893580</v>
      </c>
      <c r="D311" s="2" t="s">
        <v>557</v>
      </c>
      <c r="E311" s="5" t="s">
        <v>43</v>
      </c>
      <c r="F311" s="5" t="s">
        <v>376</v>
      </c>
      <c r="G311" s="5" t="s">
        <v>46</v>
      </c>
      <c r="H311" s="5" t="s">
        <v>62</v>
      </c>
      <c r="I311" s="5">
        <v>45000000</v>
      </c>
      <c r="J311" s="5" t="s">
        <v>35</v>
      </c>
      <c r="K311" s="20" t="str">
        <f>TEXT(0,"6762,74536")</f>
        <v>6762,74536</v>
      </c>
      <c r="L311" s="15">
        <v>41791</v>
      </c>
      <c r="M311" s="15">
        <v>41974</v>
      </c>
      <c r="N311" s="5" t="s">
        <v>36</v>
      </c>
      <c r="O311" s="1" t="s">
        <v>63</v>
      </c>
    </row>
    <row r="312" spans="1:15" ht="67.5" customHeight="1">
      <c r="A312" s="1">
        <v>6096</v>
      </c>
      <c r="B312" s="1" t="s">
        <v>315</v>
      </c>
      <c r="C312" s="1">
        <v>3520499</v>
      </c>
      <c r="D312" s="2" t="s">
        <v>558</v>
      </c>
      <c r="E312" s="5" t="s">
        <v>43</v>
      </c>
      <c r="F312" s="5" t="s">
        <v>376</v>
      </c>
      <c r="G312" s="5" t="s">
        <v>46</v>
      </c>
      <c r="H312" s="5" t="s">
        <v>62</v>
      </c>
      <c r="I312" s="5">
        <v>45000000</v>
      </c>
      <c r="J312" s="5" t="s">
        <v>35</v>
      </c>
      <c r="K312" s="27" t="str">
        <f>TEXT(0,"30 287,176")</f>
        <v>30287,176</v>
      </c>
      <c r="L312" s="15">
        <v>41791</v>
      </c>
      <c r="M312" s="15">
        <v>41974</v>
      </c>
      <c r="N312" s="5" t="s">
        <v>36</v>
      </c>
      <c r="O312" s="1" t="s">
        <v>63</v>
      </c>
    </row>
    <row r="313" spans="1:15" ht="38.25" customHeight="1">
      <c r="A313" s="1">
        <v>6097</v>
      </c>
      <c r="B313" s="1" t="s">
        <v>559</v>
      </c>
      <c r="C313" s="1">
        <v>2912000</v>
      </c>
      <c r="D313" s="2" t="s">
        <v>560</v>
      </c>
      <c r="E313" s="5" t="s">
        <v>43</v>
      </c>
      <c r="F313" s="5" t="s">
        <v>376</v>
      </c>
      <c r="G313" s="5" t="s">
        <v>46</v>
      </c>
      <c r="H313" s="5" t="s">
        <v>62</v>
      </c>
      <c r="I313" s="5">
        <v>45000000</v>
      </c>
      <c r="J313" s="5" t="s">
        <v>35</v>
      </c>
      <c r="K313" s="27">
        <v>30652.37824</v>
      </c>
      <c r="L313" s="15">
        <v>41791</v>
      </c>
      <c r="M313" s="15">
        <v>41974</v>
      </c>
      <c r="N313" s="5" t="s">
        <v>36</v>
      </c>
      <c r="O313" s="1" t="s">
        <v>63</v>
      </c>
    </row>
    <row r="314" spans="1:15" ht="57.75" customHeight="1">
      <c r="A314" s="1">
        <v>6098</v>
      </c>
      <c r="B314" s="1" t="s">
        <v>561</v>
      </c>
      <c r="C314" s="1">
        <v>3430334</v>
      </c>
      <c r="D314" s="2" t="s">
        <v>562</v>
      </c>
      <c r="E314" s="5" t="s">
        <v>43</v>
      </c>
      <c r="F314" s="5" t="s">
        <v>376</v>
      </c>
      <c r="G314" s="5" t="s">
        <v>46</v>
      </c>
      <c r="H314" s="5" t="s">
        <v>62</v>
      </c>
      <c r="I314" s="5">
        <v>45000000</v>
      </c>
      <c r="J314" s="5" t="s">
        <v>35</v>
      </c>
      <c r="K314" s="20" t="str">
        <f>TEXT(0,4020.21844)</f>
        <v>4020,21844</v>
      </c>
      <c r="L314" s="15">
        <v>41791</v>
      </c>
      <c r="M314" s="15">
        <v>41974</v>
      </c>
      <c r="N314" s="5" t="s">
        <v>36</v>
      </c>
      <c r="O314" s="1" t="s">
        <v>63</v>
      </c>
    </row>
    <row r="315" spans="1:15" ht="54.75" customHeight="1">
      <c r="A315" s="1">
        <v>6099</v>
      </c>
      <c r="B315" s="1" t="s">
        <v>315</v>
      </c>
      <c r="C315" s="1">
        <v>3520499</v>
      </c>
      <c r="D315" s="2" t="s">
        <v>563</v>
      </c>
      <c r="E315" s="5" t="s">
        <v>43</v>
      </c>
      <c r="F315" s="5" t="s">
        <v>376</v>
      </c>
      <c r="G315" s="5" t="s">
        <v>46</v>
      </c>
      <c r="H315" s="5" t="s">
        <v>62</v>
      </c>
      <c r="I315" s="5">
        <v>45000000</v>
      </c>
      <c r="J315" s="5" t="s">
        <v>35</v>
      </c>
      <c r="K315" s="20" t="str">
        <f>TEXT(0,"3418,29822")</f>
        <v>3418,29822</v>
      </c>
      <c r="L315" s="15">
        <v>41791</v>
      </c>
      <c r="M315" s="15">
        <v>41974</v>
      </c>
      <c r="N315" s="5" t="s">
        <v>36</v>
      </c>
      <c r="O315" s="1" t="s">
        <v>63</v>
      </c>
    </row>
    <row r="316" spans="1:15" ht="71.25" customHeight="1">
      <c r="A316" s="1">
        <v>6100</v>
      </c>
      <c r="B316" s="1" t="s">
        <v>338</v>
      </c>
      <c r="C316" s="1" t="s">
        <v>564</v>
      </c>
      <c r="D316" s="2" t="s">
        <v>565</v>
      </c>
      <c r="E316" s="5" t="s">
        <v>43</v>
      </c>
      <c r="F316" s="5" t="s">
        <v>376</v>
      </c>
      <c r="G316" s="5" t="s">
        <v>46</v>
      </c>
      <c r="H316" s="5" t="s">
        <v>62</v>
      </c>
      <c r="I316" s="5">
        <v>45000000</v>
      </c>
      <c r="J316" s="5" t="s">
        <v>35</v>
      </c>
      <c r="K316" s="20">
        <v>21153.68616</v>
      </c>
      <c r="L316" s="15">
        <v>41791</v>
      </c>
      <c r="M316" s="15">
        <v>41974</v>
      </c>
      <c r="N316" s="5" t="s">
        <v>36</v>
      </c>
      <c r="O316" s="1" t="s">
        <v>63</v>
      </c>
    </row>
    <row r="317" spans="1:15" ht="60.75" customHeight="1">
      <c r="A317" s="1">
        <v>6101</v>
      </c>
      <c r="B317" s="1" t="s">
        <v>566</v>
      </c>
      <c r="C317" s="1" t="s">
        <v>567</v>
      </c>
      <c r="D317" s="2" t="s">
        <v>568</v>
      </c>
      <c r="E317" s="5" t="s">
        <v>43</v>
      </c>
      <c r="F317" s="5" t="s">
        <v>376</v>
      </c>
      <c r="G317" s="5" t="s">
        <v>46</v>
      </c>
      <c r="H317" s="5" t="s">
        <v>62</v>
      </c>
      <c r="I317" s="5">
        <v>45000000</v>
      </c>
      <c r="J317" s="5" t="s">
        <v>35</v>
      </c>
      <c r="K317" s="20" t="str">
        <f>TEXT(0,1611.77966)</f>
        <v>1611,77966</v>
      </c>
      <c r="L317" s="15">
        <v>41791</v>
      </c>
      <c r="M317" s="15">
        <v>41974</v>
      </c>
      <c r="N317" s="5" t="s">
        <v>36</v>
      </c>
      <c r="O317" s="1" t="s">
        <v>63</v>
      </c>
    </row>
    <row r="318" spans="1:15" ht="66" customHeight="1">
      <c r="A318" s="1">
        <v>6102</v>
      </c>
      <c r="B318" s="1" t="s">
        <v>566</v>
      </c>
      <c r="C318" s="1" t="s">
        <v>567</v>
      </c>
      <c r="D318" s="2" t="s">
        <v>569</v>
      </c>
      <c r="E318" s="5" t="s">
        <v>43</v>
      </c>
      <c r="F318" s="5" t="s">
        <v>376</v>
      </c>
      <c r="G318" s="5" t="s">
        <v>46</v>
      </c>
      <c r="H318" s="5" t="s">
        <v>62</v>
      </c>
      <c r="I318" s="5">
        <v>45000000</v>
      </c>
      <c r="J318" s="5" t="s">
        <v>35</v>
      </c>
      <c r="K318" s="20" t="str">
        <f>TEXT(0,1145.87834)</f>
        <v>1145,87834</v>
      </c>
      <c r="L318" s="15">
        <v>41791</v>
      </c>
      <c r="M318" s="15">
        <v>41974</v>
      </c>
      <c r="N318" s="5" t="s">
        <v>36</v>
      </c>
      <c r="O318" s="1" t="s">
        <v>63</v>
      </c>
    </row>
    <row r="319" spans="1:15" ht="66" customHeight="1">
      <c r="A319" s="1">
        <v>6103</v>
      </c>
      <c r="B319" s="1" t="s">
        <v>566</v>
      </c>
      <c r="C319" s="1" t="s">
        <v>567</v>
      </c>
      <c r="D319" s="2" t="s">
        <v>570</v>
      </c>
      <c r="E319" s="5" t="s">
        <v>43</v>
      </c>
      <c r="F319" s="5" t="s">
        <v>376</v>
      </c>
      <c r="G319" s="5" t="s">
        <v>46</v>
      </c>
      <c r="H319" s="5" t="s">
        <v>62</v>
      </c>
      <c r="I319" s="5">
        <v>45000000</v>
      </c>
      <c r="J319" s="5" t="s">
        <v>35</v>
      </c>
      <c r="K319" s="20">
        <v>23900.25502</v>
      </c>
      <c r="L319" s="15">
        <v>41791</v>
      </c>
      <c r="M319" s="15">
        <v>41974</v>
      </c>
      <c r="N319" s="5" t="s">
        <v>36</v>
      </c>
      <c r="O319" s="1" t="s">
        <v>63</v>
      </c>
    </row>
    <row r="320" spans="1:15" ht="61.5" customHeight="1">
      <c r="A320" s="1">
        <v>6104</v>
      </c>
      <c r="B320" s="1" t="s">
        <v>571</v>
      </c>
      <c r="C320" s="1" t="s">
        <v>572</v>
      </c>
      <c r="D320" s="2" t="s">
        <v>573</v>
      </c>
      <c r="E320" s="5" t="s">
        <v>43</v>
      </c>
      <c r="F320" s="5" t="s">
        <v>376</v>
      </c>
      <c r="G320" s="5" t="s">
        <v>46</v>
      </c>
      <c r="H320" s="5" t="s">
        <v>62</v>
      </c>
      <c r="I320" s="5">
        <v>45000000</v>
      </c>
      <c r="J320" s="5" t="s">
        <v>35</v>
      </c>
      <c r="K320" s="20">
        <v>3301.36037</v>
      </c>
      <c r="L320" s="15">
        <v>41760</v>
      </c>
      <c r="M320" s="15">
        <v>41974</v>
      </c>
      <c r="N320" s="5" t="s">
        <v>36</v>
      </c>
      <c r="O320" s="1" t="s">
        <v>63</v>
      </c>
    </row>
    <row r="321" spans="1:15" ht="38.25" customHeight="1">
      <c r="A321" s="1">
        <v>6105</v>
      </c>
      <c r="B321" s="1" t="s">
        <v>574</v>
      </c>
      <c r="C321" s="1">
        <v>87667916</v>
      </c>
      <c r="D321" s="2" t="s">
        <v>575</v>
      </c>
      <c r="E321" s="5" t="s">
        <v>43</v>
      </c>
      <c r="F321" s="5" t="s">
        <v>376</v>
      </c>
      <c r="G321" s="5" t="s">
        <v>46</v>
      </c>
      <c r="H321" s="5" t="s">
        <v>62</v>
      </c>
      <c r="I321" s="5">
        <v>45000000</v>
      </c>
      <c r="J321" s="5" t="s">
        <v>35</v>
      </c>
      <c r="K321" s="20">
        <v>5411.88761</v>
      </c>
      <c r="L321" s="15">
        <v>41821</v>
      </c>
      <c r="M321" s="15">
        <v>41974</v>
      </c>
      <c r="N321" s="5" t="s">
        <v>36</v>
      </c>
      <c r="O321" s="1" t="s">
        <v>63</v>
      </c>
    </row>
    <row r="322" spans="1:15" ht="62.25" customHeight="1">
      <c r="A322" s="1">
        <v>6106</v>
      </c>
      <c r="B322" s="1" t="s">
        <v>574</v>
      </c>
      <c r="C322" s="1">
        <v>87667916</v>
      </c>
      <c r="D322" s="2" t="s">
        <v>576</v>
      </c>
      <c r="E322" s="5" t="s">
        <v>43</v>
      </c>
      <c r="F322" s="5" t="s">
        <v>376</v>
      </c>
      <c r="G322" s="5" t="s">
        <v>46</v>
      </c>
      <c r="H322" s="5" t="s">
        <v>62</v>
      </c>
      <c r="I322" s="5">
        <v>45000000</v>
      </c>
      <c r="J322" s="5" t="s">
        <v>35</v>
      </c>
      <c r="K322" s="20">
        <v>39752.24198</v>
      </c>
      <c r="L322" s="15">
        <v>41760</v>
      </c>
      <c r="M322" s="15">
        <v>41974</v>
      </c>
      <c r="N322" s="5" t="s">
        <v>36</v>
      </c>
      <c r="O322" s="1" t="s">
        <v>63</v>
      </c>
    </row>
    <row r="323" spans="1:15" ht="88.5" customHeight="1">
      <c r="A323" s="1">
        <v>6117</v>
      </c>
      <c r="B323" s="11" t="s">
        <v>50</v>
      </c>
      <c r="C323" s="10">
        <v>9460000</v>
      </c>
      <c r="D323" s="13" t="s">
        <v>577</v>
      </c>
      <c r="E323" s="11" t="s">
        <v>43</v>
      </c>
      <c r="F323" s="11">
        <v>796</v>
      </c>
      <c r="G323" s="11" t="s">
        <v>46</v>
      </c>
      <c r="H323" s="11">
        <v>4</v>
      </c>
      <c r="I323" s="11">
        <v>45000000</v>
      </c>
      <c r="J323" s="11" t="s">
        <v>35</v>
      </c>
      <c r="K323" s="14" t="str">
        <f>TEXT(0,"6382,39")</f>
        <v>6382,39</v>
      </c>
      <c r="L323" s="15">
        <v>41760</v>
      </c>
      <c r="M323" s="15">
        <v>41974</v>
      </c>
      <c r="N323" s="5" t="s">
        <v>36</v>
      </c>
      <c r="O323" s="1" t="s">
        <v>63</v>
      </c>
    </row>
    <row r="324" spans="1:15" ht="144.75" customHeight="1">
      <c r="A324" s="1">
        <v>6118</v>
      </c>
      <c r="B324" s="1" t="s">
        <v>578</v>
      </c>
      <c r="C324" s="1">
        <v>6613020</v>
      </c>
      <c r="D324" s="71" t="s">
        <v>579</v>
      </c>
      <c r="E324" s="1" t="s">
        <v>32</v>
      </c>
      <c r="F324" s="1">
        <v>793</v>
      </c>
      <c r="G324" s="1" t="s">
        <v>46</v>
      </c>
      <c r="H324" s="1" t="s">
        <v>62</v>
      </c>
      <c r="I324" s="1">
        <v>45000000</v>
      </c>
      <c r="J324" s="1" t="s">
        <v>35</v>
      </c>
      <c r="K324" s="72" t="s">
        <v>580</v>
      </c>
      <c r="L324" s="15">
        <v>41760</v>
      </c>
      <c r="M324" s="15">
        <v>42887</v>
      </c>
      <c r="N324" s="5" t="s">
        <v>36</v>
      </c>
      <c r="O324" s="1" t="s">
        <v>63</v>
      </c>
    </row>
    <row r="325" spans="1:15" ht="76.5" customHeight="1">
      <c r="A325" s="1">
        <v>6119</v>
      </c>
      <c r="B325" s="1" t="s">
        <v>578</v>
      </c>
      <c r="C325" s="1">
        <v>6613020</v>
      </c>
      <c r="D325" s="71" t="s">
        <v>581</v>
      </c>
      <c r="E325" s="1" t="s">
        <v>32</v>
      </c>
      <c r="F325" s="1">
        <v>793</v>
      </c>
      <c r="G325" s="1" t="s">
        <v>46</v>
      </c>
      <c r="H325" s="1" t="s">
        <v>62</v>
      </c>
      <c r="I325" s="1">
        <v>45000000</v>
      </c>
      <c r="J325" s="1" t="s">
        <v>35</v>
      </c>
      <c r="K325" s="72">
        <v>8000</v>
      </c>
      <c r="L325" s="15">
        <v>41760</v>
      </c>
      <c r="M325" s="15">
        <v>42887</v>
      </c>
      <c r="N325" s="5" t="s">
        <v>36</v>
      </c>
      <c r="O325" s="1" t="s">
        <v>63</v>
      </c>
    </row>
    <row r="326" spans="1:15" ht="74.25" customHeight="1">
      <c r="A326" s="1">
        <v>6121</v>
      </c>
      <c r="B326" s="11" t="s">
        <v>50</v>
      </c>
      <c r="C326" s="11">
        <v>2813150</v>
      </c>
      <c r="D326" s="13" t="s">
        <v>582</v>
      </c>
      <c r="E326" s="11" t="s">
        <v>43</v>
      </c>
      <c r="F326" s="11">
        <v>796</v>
      </c>
      <c r="G326" s="11" t="s">
        <v>46</v>
      </c>
      <c r="H326" s="11">
        <v>17</v>
      </c>
      <c r="I326" s="11">
        <v>45000000</v>
      </c>
      <c r="J326" s="11" t="s">
        <v>35</v>
      </c>
      <c r="K326" s="14">
        <v>1002</v>
      </c>
      <c r="L326" s="15">
        <v>41760</v>
      </c>
      <c r="M326" s="15">
        <v>41974</v>
      </c>
      <c r="N326" s="5" t="s">
        <v>36</v>
      </c>
      <c r="O326" s="1" t="s">
        <v>63</v>
      </c>
    </row>
    <row r="327" spans="1:15" s="4" customFormat="1" ht="57.75" customHeight="1">
      <c r="A327" s="1">
        <v>6122</v>
      </c>
      <c r="B327" s="1" t="s">
        <v>400</v>
      </c>
      <c r="C327" s="1">
        <v>6611030</v>
      </c>
      <c r="D327" s="2" t="s">
        <v>583</v>
      </c>
      <c r="E327" s="2" t="s">
        <v>32</v>
      </c>
      <c r="F327" s="1">
        <v>796</v>
      </c>
      <c r="G327" s="1" t="s">
        <v>83</v>
      </c>
      <c r="H327" s="70">
        <v>20000</v>
      </c>
      <c r="I327" s="1">
        <v>45000000</v>
      </c>
      <c r="J327" s="1" t="s">
        <v>35</v>
      </c>
      <c r="K327" s="20">
        <v>18990</v>
      </c>
      <c r="L327" s="15">
        <v>41760</v>
      </c>
      <c r="M327" s="15">
        <v>42887</v>
      </c>
      <c r="N327" s="5" t="s">
        <v>36</v>
      </c>
      <c r="O327" s="1" t="s">
        <v>63</v>
      </c>
    </row>
    <row r="328" spans="1:15" ht="85.5" customHeight="1">
      <c r="A328" s="1">
        <v>6123</v>
      </c>
      <c r="B328" s="1" t="s">
        <v>403</v>
      </c>
      <c r="C328" s="1">
        <v>2714710</v>
      </c>
      <c r="D328" s="2" t="s">
        <v>404</v>
      </c>
      <c r="E328" s="2" t="s">
        <v>32</v>
      </c>
      <c r="F328" s="1">
        <v>796</v>
      </c>
      <c r="G328" s="1" t="s">
        <v>46</v>
      </c>
      <c r="H328" s="1" t="s">
        <v>62</v>
      </c>
      <c r="I328" s="1">
        <v>45000000</v>
      </c>
      <c r="J328" s="1" t="s">
        <v>35</v>
      </c>
      <c r="K328" s="27">
        <v>10605.0862</v>
      </c>
      <c r="L328" s="15">
        <v>41760</v>
      </c>
      <c r="M328" s="15">
        <v>41974</v>
      </c>
      <c r="N328" s="5" t="s">
        <v>36</v>
      </c>
      <c r="O328" s="1" t="s">
        <v>63</v>
      </c>
    </row>
    <row r="329" spans="1:195" ht="99" customHeight="1">
      <c r="A329" s="1">
        <v>6124</v>
      </c>
      <c r="B329" s="1" t="s">
        <v>301</v>
      </c>
      <c r="C329" s="1" t="s">
        <v>305</v>
      </c>
      <c r="D329" s="24" t="s">
        <v>445</v>
      </c>
      <c r="E329" s="2" t="s">
        <v>32</v>
      </c>
      <c r="F329" s="1">
        <v>796</v>
      </c>
      <c r="G329" s="1" t="s">
        <v>46</v>
      </c>
      <c r="H329" s="1" t="s">
        <v>62</v>
      </c>
      <c r="I329" s="1">
        <v>45000000</v>
      </c>
      <c r="J329" s="1" t="s">
        <v>35</v>
      </c>
      <c r="K329" s="20">
        <v>5265</v>
      </c>
      <c r="L329" s="15">
        <v>41760</v>
      </c>
      <c r="M329" s="15">
        <v>41974</v>
      </c>
      <c r="N329" s="1" t="s">
        <v>36</v>
      </c>
      <c r="O329" s="1" t="s">
        <v>63</v>
      </c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</row>
    <row r="330" spans="1:15" ht="90.75" customHeight="1">
      <c r="A330" s="1">
        <v>6125</v>
      </c>
      <c r="B330" s="11" t="s">
        <v>149</v>
      </c>
      <c r="C330" s="10" t="s">
        <v>150</v>
      </c>
      <c r="D330" s="13" t="s">
        <v>151</v>
      </c>
      <c r="E330" s="11" t="s">
        <v>43</v>
      </c>
      <c r="F330" s="11">
        <v>796</v>
      </c>
      <c r="G330" s="11" t="s">
        <v>46</v>
      </c>
      <c r="H330" s="11">
        <v>6</v>
      </c>
      <c r="I330" s="11">
        <v>45000000</v>
      </c>
      <c r="J330" s="11" t="s">
        <v>35</v>
      </c>
      <c r="K330" s="19">
        <v>550</v>
      </c>
      <c r="L330" s="15">
        <v>41760</v>
      </c>
      <c r="M330" s="15">
        <v>41974</v>
      </c>
      <c r="N330" s="5" t="s">
        <v>36</v>
      </c>
      <c r="O330" s="1" t="s">
        <v>63</v>
      </c>
    </row>
    <row r="331" spans="1:15" ht="63" customHeight="1">
      <c r="A331" s="1">
        <v>6131</v>
      </c>
      <c r="B331" s="1" t="s">
        <v>101</v>
      </c>
      <c r="C331" s="1">
        <v>2691660</v>
      </c>
      <c r="D331" s="2" t="s">
        <v>584</v>
      </c>
      <c r="E331" s="5" t="s">
        <v>43</v>
      </c>
      <c r="F331" s="5" t="s">
        <v>376</v>
      </c>
      <c r="G331" s="5" t="s">
        <v>46</v>
      </c>
      <c r="H331" s="5" t="s">
        <v>62</v>
      </c>
      <c r="I331" s="5">
        <v>45000000</v>
      </c>
      <c r="J331" s="5" t="s">
        <v>35</v>
      </c>
      <c r="K331" s="20" t="str">
        <f>TEXT(0,1247.33067)</f>
        <v>1247,33067</v>
      </c>
      <c r="L331" s="15">
        <v>41791</v>
      </c>
      <c r="M331" s="15" t="s">
        <v>413</v>
      </c>
      <c r="N331" s="5" t="s">
        <v>36</v>
      </c>
      <c r="O331" s="1" t="s">
        <v>63</v>
      </c>
    </row>
    <row r="332" spans="1:15" ht="64.5" customHeight="1">
      <c r="A332" s="1">
        <v>6132</v>
      </c>
      <c r="B332" s="1" t="s">
        <v>330</v>
      </c>
      <c r="C332" s="1">
        <v>3321109</v>
      </c>
      <c r="D332" s="2" t="s">
        <v>585</v>
      </c>
      <c r="E332" s="5" t="s">
        <v>43</v>
      </c>
      <c r="F332" s="5" t="s">
        <v>376</v>
      </c>
      <c r="G332" s="5" t="s">
        <v>46</v>
      </c>
      <c r="H332" s="5" t="s">
        <v>62</v>
      </c>
      <c r="I332" s="5">
        <v>45000000</v>
      </c>
      <c r="J332" s="5" t="s">
        <v>35</v>
      </c>
      <c r="K332" s="20" t="str">
        <f>TEXT(0,"28379,71")</f>
        <v>28379,71</v>
      </c>
      <c r="L332" s="15">
        <v>41791</v>
      </c>
      <c r="M332" s="15">
        <v>41974</v>
      </c>
      <c r="N332" s="5" t="s">
        <v>36</v>
      </c>
      <c r="O332" s="1" t="s">
        <v>63</v>
      </c>
    </row>
    <row r="333" spans="1:15" ht="64.5" customHeight="1">
      <c r="A333" s="1">
        <v>6133</v>
      </c>
      <c r="B333" s="1" t="s">
        <v>586</v>
      </c>
      <c r="C333" s="1">
        <v>3120000</v>
      </c>
      <c r="D333" s="2" t="s">
        <v>587</v>
      </c>
      <c r="E333" s="5" t="s">
        <v>43</v>
      </c>
      <c r="F333" s="5" t="s">
        <v>376</v>
      </c>
      <c r="G333" s="5" t="s">
        <v>46</v>
      </c>
      <c r="H333" s="5" t="s">
        <v>62</v>
      </c>
      <c r="I333" s="5">
        <v>45000000</v>
      </c>
      <c r="J333" s="5" t="s">
        <v>35</v>
      </c>
      <c r="K333" s="20">
        <v>15222.1684</v>
      </c>
      <c r="L333" s="15">
        <v>41791</v>
      </c>
      <c r="M333" s="15">
        <v>41974</v>
      </c>
      <c r="N333" s="5" t="s">
        <v>36</v>
      </c>
      <c r="O333" s="1" t="s">
        <v>63</v>
      </c>
    </row>
    <row r="334" spans="1:15" ht="74.25" customHeight="1">
      <c r="A334" s="1">
        <v>6134</v>
      </c>
      <c r="B334" s="1" t="s">
        <v>588</v>
      </c>
      <c r="C334" s="1">
        <v>7523000</v>
      </c>
      <c r="D334" s="2" t="s">
        <v>589</v>
      </c>
      <c r="E334" s="1" t="s">
        <v>32</v>
      </c>
      <c r="F334" s="1">
        <v>796</v>
      </c>
      <c r="G334" s="1" t="s">
        <v>58</v>
      </c>
      <c r="H334" s="1" t="s">
        <v>34</v>
      </c>
      <c r="I334" s="1">
        <v>45000000</v>
      </c>
      <c r="J334" s="1" t="s">
        <v>35</v>
      </c>
      <c r="K334" s="27">
        <v>600</v>
      </c>
      <c r="L334" s="15">
        <v>41791</v>
      </c>
      <c r="M334" s="15">
        <v>41974</v>
      </c>
      <c r="N334" s="5" t="s">
        <v>36</v>
      </c>
      <c r="O334" s="1" t="s">
        <v>63</v>
      </c>
    </row>
    <row r="335" spans="1:15" ht="88.5" customHeight="1">
      <c r="A335" s="1">
        <v>6180</v>
      </c>
      <c r="B335" s="1" t="s">
        <v>403</v>
      </c>
      <c r="C335" s="1">
        <v>2714710</v>
      </c>
      <c r="D335" s="2" t="s">
        <v>530</v>
      </c>
      <c r="E335" s="2" t="s">
        <v>32</v>
      </c>
      <c r="F335" s="1">
        <v>796</v>
      </c>
      <c r="G335" s="1" t="s">
        <v>46</v>
      </c>
      <c r="H335" s="1" t="s">
        <v>62</v>
      </c>
      <c r="I335" s="1">
        <v>45000000</v>
      </c>
      <c r="J335" s="1" t="s">
        <v>35</v>
      </c>
      <c r="K335" s="27" t="str">
        <f>TEXT(0,"6801,28")</f>
        <v>6801,28</v>
      </c>
      <c r="L335" s="15">
        <v>41760</v>
      </c>
      <c r="M335" s="15">
        <v>41974</v>
      </c>
      <c r="N335" s="5" t="s">
        <v>36</v>
      </c>
      <c r="O335" s="1" t="s">
        <v>63</v>
      </c>
    </row>
    <row r="336" spans="1:15" ht="88.5" customHeight="1">
      <c r="A336" s="1">
        <v>6181</v>
      </c>
      <c r="B336" s="1" t="s">
        <v>461</v>
      </c>
      <c r="C336" s="1">
        <v>2716030</v>
      </c>
      <c r="D336" s="2" t="s">
        <v>590</v>
      </c>
      <c r="E336" s="2" t="s">
        <v>32</v>
      </c>
      <c r="F336" s="1">
        <v>796</v>
      </c>
      <c r="G336" s="1" t="s">
        <v>46</v>
      </c>
      <c r="H336" s="1" t="s">
        <v>62</v>
      </c>
      <c r="I336" s="1">
        <v>45000000</v>
      </c>
      <c r="J336" s="1" t="s">
        <v>35</v>
      </c>
      <c r="K336" s="27">
        <v>55398.88399</v>
      </c>
      <c r="L336" s="15">
        <v>41791</v>
      </c>
      <c r="M336" s="15">
        <v>41974</v>
      </c>
      <c r="N336" s="5" t="s">
        <v>36</v>
      </c>
      <c r="O336" s="1" t="s">
        <v>63</v>
      </c>
    </row>
    <row r="337" spans="1:15" ht="94.5" customHeight="1">
      <c r="A337" s="1">
        <v>6182</v>
      </c>
      <c r="B337" s="1" t="s">
        <v>50</v>
      </c>
      <c r="C337" s="1">
        <v>9460000</v>
      </c>
      <c r="D337" s="2" t="s">
        <v>591</v>
      </c>
      <c r="E337" s="1" t="s">
        <v>43</v>
      </c>
      <c r="F337" s="1">
        <v>796</v>
      </c>
      <c r="G337" s="1" t="s">
        <v>46</v>
      </c>
      <c r="H337" s="1">
        <v>23</v>
      </c>
      <c r="I337" s="1">
        <v>45000000</v>
      </c>
      <c r="J337" s="1" t="s">
        <v>35</v>
      </c>
      <c r="K337" s="27">
        <v>4800</v>
      </c>
      <c r="L337" s="15">
        <v>41760</v>
      </c>
      <c r="M337" s="15">
        <v>41974</v>
      </c>
      <c r="N337" s="5" t="s">
        <v>36</v>
      </c>
      <c r="O337" s="1" t="s">
        <v>63</v>
      </c>
    </row>
    <row r="338" spans="1:15" ht="116.25" customHeight="1">
      <c r="A338" s="1">
        <v>6183</v>
      </c>
      <c r="B338" s="26" t="s">
        <v>317</v>
      </c>
      <c r="C338" s="12">
        <v>7310029</v>
      </c>
      <c r="D338" s="2" t="s">
        <v>373</v>
      </c>
      <c r="E338" s="1" t="s">
        <v>43</v>
      </c>
      <c r="F338" s="1">
        <v>796</v>
      </c>
      <c r="G338" s="1" t="s">
        <v>46</v>
      </c>
      <c r="H338" s="1" t="s">
        <v>62</v>
      </c>
      <c r="I338" s="1">
        <v>45000000</v>
      </c>
      <c r="J338" s="1" t="s">
        <v>35</v>
      </c>
      <c r="K338" s="27">
        <v>20000</v>
      </c>
      <c r="L338" s="15">
        <v>41760</v>
      </c>
      <c r="M338" s="15">
        <v>41974</v>
      </c>
      <c r="N338" s="1" t="s">
        <v>36</v>
      </c>
      <c r="O338" s="1" t="s">
        <v>63</v>
      </c>
    </row>
    <row r="339" spans="1:15" ht="171" customHeight="1">
      <c r="A339" s="1">
        <v>6185</v>
      </c>
      <c r="B339" s="1" t="s">
        <v>592</v>
      </c>
      <c r="C339" s="1" t="s">
        <v>593</v>
      </c>
      <c r="D339" s="2" t="s">
        <v>594</v>
      </c>
      <c r="E339" s="1" t="s">
        <v>43</v>
      </c>
      <c r="F339" s="1">
        <v>796</v>
      </c>
      <c r="G339" s="1" t="s">
        <v>46</v>
      </c>
      <c r="H339" s="1" t="s">
        <v>62</v>
      </c>
      <c r="I339" s="1">
        <v>45000000</v>
      </c>
      <c r="J339" s="1" t="s">
        <v>35</v>
      </c>
      <c r="K339" s="20">
        <v>161684.8035</v>
      </c>
      <c r="L339" s="15">
        <v>41791</v>
      </c>
      <c r="M339" s="15">
        <v>41974</v>
      </c>
      <c r="N339" s="5" t="s">
        <v>36</v>
      </c>
      <c r="O339" s="1" t="s">
        <v>63</v>
      </c>
    </row>
    <row r="340" spans="1:15" ht="64.5" customHeight="1">
      <c r="A340" s="1">
        <v>6195</v>
      </c>
      <c r="B340" s="1" t="s">
        <v>101</v>
      </c>
      <c r="C340" s="1">
        <v>2716000</v>
      </c>
      <c r="D340" s="2" t="s">
        <v>596</v>
      </c>
      <c r="E340" s="5" t="s">
        <v>43</v>
      </c>
      <c r="F340" s="5" t="s">
        <v>376</v>
      </c>
      <c r="G340" s="5" t="s">
        <v>46</v>
      </c>
      <c r="H340" s="5" t="s">
        <v>62</v>
      </c>
      <c r="I340" s="5">
        <v>45000000</v>
      </c>
      <c r="J340" s="5" t="s">
        <v>35</v>
      </c>
      <c r="K340" s="20">
        <v>64050.37733</v>
      </c>
      <c r="L340" s="15">
        <v>41821</v>
      </c>
      <c r="M340" s="15">
        <v>41974</v>
      </c>
      <c r="N340" s="5" t="s">
        <v>36</v>
      </c>
      <c r="O340" s="1" t="s">
        <v>63</v>
      </c>
    </row>
    <row r="341" spans="1:15" ht="141" customHeight="1">
      <c r="A341" s="1">
        <v>6196</v>
      </c>
      <c r="B341" s="21" t="s">
        <v>411</v>
      </c>
      <c r="C341" s="21">
        <v>4560291</v>
      </c>
      <c r="D341" s="30" t="s">
        <v>597</v>
      </c>
      <c r="E341" s="21" t="s">
        <v>43</v>
      </c>
      <c r="F341" s="21">
        <v>796</v>
      </c>
      <c r="G341" s="21" t="s">
        <v>58</v>
      </c>
      <c r="H341" s="5" t="s">
        <v>62</v>
      </c>
      <c r="I341" s="21">
        <v>45000000</v>
      </c>
      <c r="J341" s="21" t="s">
        <v>35</v>
      </c>
      <c r="K341" s="32">
        <v>661.79</v>
      </c>
      <c r="L341" s="15">
        <v>41791</v>
      </c>
      <c r="M341" s="15">
        <v>41974</v>
      </c>
      <c r="N341" s="5" t="s">
        <v>36</v>
      </c>
      <c r="O341" s="1" t="s">
        <v>63</v>
      </c>
    </row>
    <row r="342" spans="1:15" ht="76.5" customHeight="1">
      <c r="A342" s="1">
        <v>6197</v>
      </c>
      <c r="B342" s="1" t="s">
        <v>326</v>
      </c>
      <c r="C342" s="1">
        <v>7220000</v>
      </c>
      <c r="D342" s="2" t="s">
        <v>598</v>
      </c>
      <c r="E342" s="2" t="s">
        <v>32</v>
      </c>
      <c r="F342" s="1">
        <v>796</v>
      </c>
      <c r="G342" s="1" t="s">
        <v>46</v>
      </c>
      <c r="H342" s="1" t="s">
        <v>62</v>
      </c>
      <c r="I342" s="1">
        <v>45000000</v>
      </c>
      <c r="J342" s="1" t="s">
        <v>35</v>
      </c>
      <c r="K342" s="27">
        <v>40322.23286</v>
      </c>
      <c r="L342" s="15">
        <v>41791</v>
      </c>
      <c r="M342" s="15">
        <v>41974</v>
      </c>
      <c r="N342" s="5" t="s">
        <v>36</v>
      </c>
      <c r="O342" s="1" t="s">
        <v>63</v>
      </c>
    </row>
    <row r="343" spans="1:15" ht="52.5" customHeight="1">
      <c r="A343" s="1">
        <v>6229</v>
      </c>
      <c r="B343" s="1" t="s">
        <v>561</v>
      </c>
      <c r="C343" s="1">
        <v>3430334</v>
      </c>
      <c r="D343" s="2" t="s">
        <v>562</v>
      </c>
      <c r="E343" s="5" t="s">
        <v>43</v>
      </c>
      <c r="F343" s="5" t="s">
        <v>376</v>
      </c>
      <c r="G343" s="5" t="s">
        <v>46</v>
      </c>
      <c r="H343" s="5" t="s">
        <v>62</v>
      </c>
      <c r="I343" s="5">
        <v>45000000</v>
      </c>
      <c r="J343" s="5" t="s">
        <v>35</v>
      </c>
      <c r="K343" s="20" t="str">
        <f>TEXT(0,1581.19)</f>
        <v>1581,19</v>
      </c>
      <c r="L343" s="15">
        <v>41791</v>
      </c>
      <c r="M343" s="15">
        <v>41974</v>
      </c>
      <c r="N343" s="5" t="s">
        <v>36</v>
      </c>
      <c r="O343" s="1" t="s">
        <v>63</v>
      </c>
    </row>
    <row r="344" spans="1:15" ht="110.25" customHeight="1">
      <c r="A344" s="1">
        <v>6230</v>
      </c>
      <c r="B344" s="1" t="s">
        <v>280</v>
      </c>
      <c r="C344" s="1">
        <v>9460000</v>
      </c>
      <c r="D344" s="2" t="s">
        <v>599</v>
      </c>
      <c r="E344" s="2" t="s">
        <v>32</v>
      </c>
      <c r="F344" s="1">
        <v>796</v>
      </c>
      <c r="G344" s="1" t="s">
        <v>58</v>
      </c>
      <c r="H344" s="1" t="s">
        <v>62</v>
      </c>
      <c r="I344" s="1">
        <v>45000000</v>
      </c>
      <c r="J344" s="1" t="s">
        <v>35</v>
      </c>
      <c r="K344" s="20">
        <v>1512</v>
      </c>
      <c r="L344" s="15">
        <v>41791</v>
      </c>
      <c r="M344" s="15">
        <v>41974</v>
      </c>
      <c r="N344" s="5" t="s">
        <v>36</v>
      </c>
      <c r="O344" s="1" t="s">
        <v>63</v>
      </c>
    </row>
    <row r="345" spans="1:15" ht="74.25" customHeight="1">
      <c r="A345" s="1">
        <v>6231</v>
      </c>
      <c r="B345" s="1" t="s">
        <v>280</v>
      </c>
      <c r="C345" s="1">
        <v>9460000</v>
      </c>
      <c r="D345" s="2" t="s">
        <v>600</v>
      </c>
      <c r="E345" s="2" t="s">
        <v>32</v>
      </c>
      <c r="F345" s="1">
        <v>796</v>
      </c>
      <c r="G345" s="1" t="s">
        <v>58</v>
      </c>
      <c r="H345" s="1" t="s">
        <v>62</v>
      </c>
      <c r="I345" s="1">
        <v>45000000</v>
      </c>
      <c r="J345" s="1" t="s">
        <v>35</v>
      </c>
      <c r="K345" s="20">
        <v>804</v>
      </c>
      <c r="L345" s="15">
        <v>41791</v>
      </c>
      <c r="M345" s="15">
        <v>41974</v>
      </c>
      <c r="N345" s="5" t="s">
        <v>36</v>
      </c>
      <c r="O345" s="1" t="s">
        <v>63</v>
      </c>
    </row>
    <row r="346" spans="1:15" ht="138" customHeight="1">
      <c r="A346" s="1">
        <v>6239</v>
      </c>
      <c r="B346" s="1" t="s">
        <v>309</v>
      </c>
      <c r="C346" s="1" t="s">
        <v>601</v>
      </c>
      <c r="D346" s="2" t="s">
        <v>602</v>
      </c>
      <c r="E346" s="1" t="s">
        <v>43</v>
      </c>
      <c r="F346" s="1">
        <v>796</v>
      </c>
      <c r="G346" s="1" t="s">
        <v>46</v>
      </c>
      <c r="H346" s="35" t="s">
        <v>62</v>
      </c>
      <c r="I346" s="1">
        <v>45000000</v>
      </c>
      <c r="J346" s="1" t="s">
        <v>35</v>
      </c>
      <c r="K346" s="27">
        <v>50296.37025</v>
      </c>
      <c r="L346" s="15">
        <v>41791</v>
      </c>
      <c r="M346" s="15">
        <v>41974</v>
      </c>
      <c r="N346" s="5" t="s">
        <v>36</v>
      </c>
      <c r="O346" s="1" t="s">
        <v>63</v>
      </c>
    </row>
    <row r="347" spans="1:15" ht="72.75" customHeight="1">
      <c r="A347" s="1">
        <v>6241</v>
      </c>
      <c r="B347" s="1" t="s">
        <v>454</v>
      </c>
      <c r="C347" s="1">
        <v>2511000</v>
      </c>
      <c r="D347" s="2" t="s">
        <v>455</v>
      </c>
      <c r="E347" s="1" t="s">
        <v>32</v>
      </c>
      <c r="F347" s="1">
        <v>796</v>
      </c>
      <c r="G347" s="1" t="s">
        <v>46</v>
      </c>
      <c r="H347" s="1" t="s">
        <v>62</v>
      </c>
      <c r="I347" s="1">
        <v>45000000</v>
      </c>
      <c r="J347" s="1" t="s">
        <v>35</v>
      </c>
      <c r="K347" s="20" t="str">
        <f>TEXT(0,4789.31001)</f>
        <v>4789,31001</v>
      </c>
      <c r="L347" s="15">
        <v>41791</v>
      </c>
      <c r="M347" s="15">
        <v>41974</v>
      </c>
      <c r="N347" s="5" t="s">
        <v>36</v>
      </c>
      <c r="O347" s="1" t="s">
        <v>63</v>
      </c>
    </row>
    <row r="348" spans="1:15" ht="63" customHeight="1">
      <c r="A348" s="1">
        <v>6243</v>
      </c>
      <c r="B348" s="1" t="s">
        <v>603</v>
      </c>
      <c r="C348" s="1">
        <v>2320030</v>
      </c>
      <c r="D348" s="2" t="s">
        <v>604</v>
      </c>
      <c r="E348" s="5" t="s">
        <v>43</v>
      </c>
      <c r="F348" s="5" t="s">
        <v>376</v>
      </c>
      <c r="G348" s="5" t="s">
        <v>46</v>
      </c>
      <c r="H348" s="5" t="s">
        <v>62</v>
      </c>
      <c r="I348" s="5">
        <v>45000000</v>
      </c>
      <c r="J348" s="5" t="s">
        <v>35</v>
      </c>
      <c r="K348" s="20" t="str">
        <f>TEXT(0,"12324,20")</f>
        <v>12324,20</v>
      </c>
      <c r="L348" s="15">
        <v>41821</v>
      </c>
      <c r="M348" s="15">
        <v>41974</v>
      </c>
      <c r="N348" s="5" t="s">
        <v>36</v>
      </c>
      <c r="O348" s="1" t="s">
        <v>63</v>
      </c>
    </row>
    <row r="349" spans="1:15" ht="137.25" customHeight="1">
      <c r="A349" s="1">
        <v>6256</v>
      </c>
      <c r="B349" s="1" t="s">
        <v>309</v>
      </c>
      <c r="C349" s="1" t="s">
        <v>601</v>
      </c>
      <c r="D349" s="2" t="s">
        <v>605</v>
      </c>
      <c r="E349" s="1" t="s">
        <v>43</v>
      </c>
      <c r="F349" s="1">
        <v>796</v>
      </c>
      <c r="G349" s="1" t="s">
        <v>46</v>
      </c>
      <c r="H349" s="35" t="s">
        <v>62</v>
      </c>
      <c r="I349" s="1">
        <v>45000000</v>
      </c>
      <c r="J349" s="1" t="s">
        <v>35</v>
      </c>
      <c r="K349" s="27">
        <v>42006.564</v>
      </c>
      <c r="L349" s="15">
        <v>41791</v>
      </c>
      <c r="M349" s="15">
        <v>41974</v>
      </c>
      <c r="N349" s="5" t="s">
        <v>36</v>
      </c>
      <c r="O349" s="1" t="s">
        <v>63</v>
      </c>
    </row>
    <row r="350" spans="1:15" ht="111.75" customHeight="1">
      <c r="A350" s="1">
        <v>6259</v>
      </c>
      <c r="B350" s="1" t="s">
        <v>250</v>
      </c>
      <c r="C350" s="1" t="s">
        <v>245</v>
      </c>
      <c r="D350" s="2" t="s">
        <v>254</v>
      </c>
      <c r="E350" s="1" t="s">
        <v>43</v>
      </c>
      <c r="F350" s="1">
        <v>796</v>
      </c>
      <c r="G350" s="1" t="s">
        <v>46</v>
      </c>
      <c r="H350" s="35">
        <v>91</v>
      </c>
      <c r="I350" s="1">
        <v>45000000</v>
      </c>
      <c r="J350" s="1" t="s">
        <v>35</v>
      </c>
      <c r="K350" s="27">
        <v>62894.414</v>
      </c>
      <c r="L350" s="15">
        <v>41791</v>
      </c>
      <c r="M350" s="15">
        <v>41974</v>
      </c>
      <c r="N350" s="5" t="s">
        <v>36</v>
      </c>
      <c r="O350" s="1" t="s">
        <v>63</v>
      </c>
    </row>
    <row r="351" spans="1:15" ht="69" customHeight="1">
      <c r="A351" s="1">
        <v>6263</v>
      </c>
      <c r="B351" s="1" t="s">
        <v>338</v>
      </c>
      <c r="C351" s="1">
        <v>2929743</v>
      </c>
      <c r="D351" s="2" t="s">
        <v>441</v>
      </c>
      <c r="E351" s="2" t="s">
        <v>32</v>
      </c>
      <c r="F351" s="1">
        <v>796</v>
      </c>
      <c r="G351" s="1" t="s">
        <v>46</v>
      </c>
      <c r="H351" s="1" t="s">
        <v>62</v>
      </c>
      <c r="I351" s="1">
        <v>45000000</v>
      </c>
      <c r="J351" s="1" t="s">
        <v>35</v>
      </c>
      <c r="K351" s="20">
        <v>1944.28918</v>
      </c>
      <c r="L351" s="15">
        <v>41791</v>
      </c>
      <c r="M351" s="15">
        <v>41974</v>
      </c>
      <c r="N351" s="5" t="s">
        <v>36</v>
      </c>
      <c r="O351" s="1" t="s">
        <v>63</v>
      </c>
    </row>
    <row r="352" spans="1:15" ht="69.75" customHeight="1">
      <c r="A352" s="1">
        <v>6264</v>
      </c>
      <c r="B352" s="1" t="s">
        <v>330</v>
      </c>
      <c r="C352" s="1">
        <v>3321109</v>
      </c>
      <c r="D352" s="2" t="s">
        <v>606</v>
      </c>
      <c r="E352" s="2" t="s">
        <v>32</v>
      </c>
      <c r="F352" s="1">
        <v>796</v>
      </c>
      <c r="G352" s="1" t="s">
        <v>46</v>
      </c>
      <c r="H352" s="1" t="s">
        <v>62</v>
      </c>
      <c r="I352" s="1">
        <v>45000000</v>
      </c>
      <c r="J352" s="1" t="s">
        <v>35</v>
      </c>
      <c r="K352" s="20">
        <v>47041.13081</v>
      </c>
      <c r="L352" s="15">
        <v>41821</v>
      </c>
      <c r="M352" s="15">
        <v>41974</v>
      </c>
      <c r="N352" s="5" t="s">
        <v>36</v>
      </c>
      <c r="O352" s="1" t="s">
        <v>63</v>
      </c>
    </row>
    <row r="353" spans="1:15" ht="65.25" customHeight="1">
      <c r="A353" s="1">
        <v>6269</v>
      </c>
      <c r="B353" s="1" t="s">
        <v>390</v>
      </c>
      <c r="C353" s="1">
        <v>2928348</v>
      </c>
      <c r="D353" s="2" t="s">
        <v>607</v>
      </c>
      <c r="E353" s="5" t="s">
        <v>43</v>
      </c>
      <c r="F353" s="5" t="s">
        <v>376</v>
      </c>
      <c r="G353" s="5" t="s">
        <v>608</v>
      </c>
      <c r="H353" s="5" t="s">
        <v>62</v>
      </c>
      <c r="I353" s="5">
        <v>45000000</v>
      </c>
      <c r="J353" s="5" t="s">
        <v>35</v>
      </c>
      <c r="K353" s="27" t="str">
        <f>TEXT(0,"38208,363")</f>
        <v>38208,363</v>
      </c>
      <c r="L353" s="15">
        <v>41821</v>
      </c>
      <c r="M353" s="15">
        <v>41974</v>
      </c>
      <c r="N353" s="5" t="s">
        <v>36</v>
      </c>
      <c r="O353" s="1" t="s">
        <v>63</v>
      </c>
    </row>
    <row r="354" spans="1:15" ht="60.75" customHeight="1">
      <c r="A354" s="1">
        <v>6270</v>
      </c>
      <c r="B354" s="1" t="s">
        <v>609</v>
      </c>
      <c r="C354" s="1">
        <v>5150000</v>
      </c>
      <c r="D354" s="2" t="s">
        <v>610</v>
      </c>
      <c r="E354" s="5" t="s">
        <v>43</v>
      </c>
      <c r="F354" s="5" t="s">
        <v>376</v>
      </c>
      <c r="G354" s="5" t="s">
        <v>46</v>
      </c>
      <c r="H354" s="5" t="s">
        <v>62</v>
      </c>
      <c r="I354" s="5">
        <v>45000000</v>
      </c>
      <c r="J354" s="5" t="s">
        <v>35</v>
      </c>
      <c r="K354" s="27">
        <v>2376.05</v>
      </c>
      <c r="L354" s="15">
        <v>41791</v>
      </c>
      <c r="M354" s="15">
        <v>41974</v>
      </c>
      <c r="N354" s="5" t="s">
        <v>36</v>
      </c>
      <c r="O354" s="1" t="s">
        <v>63</v>
      </c>
    </row>
    <row r="355" spans="1:15" ht="60" customHeight="1">
      <c r="A355" s="1">
        <v>6271</v>
      </c>
      <c r="B355" s="1" t="s">
        <v>609</v>
      </c>
      <c r="C355" s="1">
        <v>5150000</v>
      </c>
      <c r="D355" s="2" t="s">
        <v>611</v>
      </c>
      <c r="E355" s="5" t="s">
        <v>43</v>
      </c>
      <c r="F355" s="5" t="s">
        <v>376</v>
      </c>
      <c r="G355" s="5" t="s">
        <v>46</v>
      </c>
      <c r="H355" s="5" t="s">
        <v>62</v>
      </c>
      <c r="I355" s="5">
        <v>45000000</v>
      </c>
      <c r="J355" s="5" t="s">
        <v>35</v>
      </c>
      <c r="K355" s="27">
        <v>2687.35</v>
      </c>
      <c r="L355" s="15">
        <v>41791</v>
      </c>
      <c r="M355" s="15">
        <v>41974</v>
      </c>
      <c r="N355" s="5" t="s">
        <v>36</v>
      </c>
      <c r="O355" s="1" t="s">
        <v>63</v>
      </c>
    </row>
    <row r="356" spans="1:15" ht="72.75" customHeight="1">
      <c r="A356" s="1">
        <v>6272</v>
      </c>
      <c r="B356" s="1" t="s">
        <v>612</v>
      </c>
      <c r="C356" s="1">
        <v>2519711</v>
      </c>
      <c r="D356" s="2" t="s">
        <v>613</v>
      </c>
      <c r="E356" s="5" t="s">
        <v>43</v>
      </c>
      <c r="F356" s="5" t="s">
        <v>376</v>
      </c>
      <c r="G356" s="5" t="s">
        <v>46</v>
      </c>
      <c r="H356" s="5" t="s">
        <v>62</v>
      </c>
      <c r="I356" s="5">
        <v>45000000</v>
      </c>
      <c r="J356" s="5" t="s">
        <v>35</v>
      </c>
      <c r="K356" s="27">
        <v>2171.18644</v>
      </c>
      <c r="L356" s="15">
        <v>41791</v>
      </c>
      <c r="M356" s="15">
        <v>41974</v>
      </c>
      <c r="N356" s="5" t="s">
        <v>36</v>
      </c>
      <c r="O356" s="1" t="s">
        <v>63</v>
      </c>
    </row>
    <row r="357" spans="1:15" ht="51" customHeight="1">
      <c r="A357" s="1">
        <v>6273</v>
      </c>
      <c r="B357" s="1" t="s">
        <v>330</v>
      </c>
      <c r="C357" s="1">
        <v>3321109</v>
      </c>
      <c r="D357" s="2" t="s">
        <v>614</v>
      </c>
      <c r="E357" s="2" t="s">
        <v>32</v>
      </c>
      <c r="F357" s="1">
        <v>796</v>
      </c>
      <c r="G357" s="1" t="s">
        <v>46</v>
      </c>
      <c r="H357" s="1" t="s">
        <v>62</v>
      </c>
      <c r="I357" s="1">
        <v>45000000</v>
      </c>
      <c r="J357" s="1" t="s">
        <v>35</v>
      </c>
      <c r="K357" s="27" t="str">
        <f>TEXT(0,"541,39")</f>
        <v>541,39</v>
      </c>
      <c r="L357" s="15">
        <v>41791</v>
      </c>
      <c r="M357" s="15">
        <v>41974</v>
      </c>
      <c r="N357" s="5" t="s">
        <v>36</v>
      </c>
      <c r="O357" s="1" t="s">
        <v>63</v>
      </c>
    </row>
    <row r="358" spans="1:15" ht="95.25" customHeight="1">
      <c r="A358" s="1">
        <v>6276</v>
      </c>
      <c r="B358" s="1" t="s">
        <v>322</v>
      </c>
      <c r="C358" s="1" t="s">
        <v>615</v>
      </c>
      <c r="D358" s="2" t="s">
        <v>616</v>
      </c>
      <c r="E358" s="1" t="s">
        <v>32</v>
      </c>
      <c r="F358" s="1">
        <v>796</v>
      </c>
      <c r="G358" s="1" t="s">
        <v>46</v>
      </c>
      <c r="H358" s="1" t="s">
        <v>62</v>
      </c>
      <c r="I358" s="1">
        <v>45000000</v>
      </c>
      <c r="J358" s="1" t="s">
        <v>35</v>
      </c>
      <c r="K358" s="20">
        <v>19950</v>
      </c>
      <c r="L358" s="15">
        <v>41791</v>
      </c>
      <c r="M358" s="15">
        <v>41974</v>
      </c>
      <c r="N358" s="5" t="s">
        <v>36</v>
      </c>
      <c r="O358" s="1" t="s">
        <v>63</v>
      </c>
    </row>
    <row r="359" spans="1:15" ht="96" customHeight="1">
      <c r="A359" s="1">
        <v>6277</v>
      </c>
      <c r="B359" s="1" t="s">
        <v>322</v>
      </c>
      <c r="C359" s="1" t="s">
        <v>617</v>
      </c>
      <c r="D359" s="2" t="s">
        <v>618</v>
      </c>
      <c r="E359" s="1" t="s">
        <v>32</v>
      </c>
      <c r="F359" s="1">
        <v>796</v>
      </c>
      <c r="G359" s="1" t="s">
        <v>46</v>
      </c>
      <c r="H359" s="1" t="s">
        <v>62</v>
      </c>
      <c r="I359" s="1">
        <v>45000000</v>
      </c>
      <c r="J359" s="1" t="s">
        <v>35</v>
      </c>
      <c r="K359" s="20">
        <v>19950</v>
      </c>
      <c r="L359" s="15">
        <v>41791</v>
      </c>
      <c r="M359" s="15">
        <v>41974</v>
      </c>
      <c r="N359" s="5" t="s">
        <v>36</v>
      </c>
      <c r="O359" s="1" t="s">
        <v>63</v>
      </c>
    </row>
    <row r="360" spans="1:15" ht="71.25" customHeight="1">
      <c r="A360" s="1">
        <v>6284</v>
      </c>
      <c r="B360" s="21" t="s">
        <v>263</v>
      </c>
      <c r="C360" s="21">
        <v>4030000</v>
      </c>
      <c r="D360" s="2" t="s">
        <v>619</v>
      </c>
      <c r="E360" s="21" t="s">
        <v>43</v>
      </c>
      <c r="F360" s="21">
        <v>796</v>
      </c>
      <c r="G360" s="21" t="s">
        <v>46</v>
      </c>
      <c r="H360" s="31">
        <v>571</v>
      </c>
      <c r="I360" s="21">
        <v>45000000</v>
      </c>
      <c r="J360" s="21" t="s">
        <v>35</v>
      </c>
      <c r="K360" s="32">
        <v>27000</v>
      </c>
      <c r="L360" s="15">
        <v>41791</v>
      </c>
      <c r="M360" s="15">
        <v>41974</v>
      </c>
      <c r="N360" s="5" t="s">
        <v>36</v>
      </c>
      <c r="O360" s="1" t="s">
        <v>63</v>
      </c>
    </row>
    <row r="361" spans="1:15" ht="71.25" customHeight="1">
      <c r="A361" s="1">
        <v>6287</v>
      </c>
      <c r="B361" s="1" t="s">
        <v>303</v>
      </c>
      <c r="C361" s="1" t="s">
        <v>620</v>
      </c>
      <c r="D361" s="2" t="s">
        <v>621</v>
      </c>
      <c r="E361" s="1" t="s">
        <v>32</v>
      </c>
      <c r="F361" s="1">
        <v>796</v>
      </c>
      <c r="G361" s="1" t="s">
        <v>58</v>
      </c>
      <c r="H361" s="1" t="s">
        <v>34</v>
      </c>
      <c r="I361" s="1">
        <v>45000000</v>
      </c>
      <c r="J361" s="1" t="s">
        <v>35</v>
      </c>
      <c r="K361" s="20">
        <v>24685</v>
      </c>
      <c r="L361" s="15">
        <v>41791</v>
      </c>
      <c r="M361" s="15">
        <v>42004</v>
      </c>
      <c r="N361" s="5" t="s">
        <v>36</v>
      </c>
      <c r="O361" s="1" t="s">
        <v>63</v>
      </c>
    </row>
    <row r="362" spans="1:15" ht="147.75" customHeight="1">
      <c r="A362" s="1">
        <v>6288</v>
      </c>
      <c r="B362" s="21" t="s">
        <v>303</v>
      </c>
      <c r="C362" s="21" t="s">
        <v>620</v>
      </c>
      <c r="D362" s="30" t="s">
        <v>622</v>
      </c>
      <c r="E362" s="21" t="s">
        <v>43</v>
      </c>
      <c r="F362" s="21">
        <v>796</v>
      </c>
      <c r="G362" s="21" t="s">
        <v>46</v>
      </c>
      <c r="H362" s="77">
        <v>14</v>
      </c>
      <c r="I362" s="21">
        <v>45000000</v>
      </c>
      <c r="J362" s="21" t="s">
        <v>35</v>
      </c>
      <c r="K362" s="90">
        <v>10720.61</v>
      </c>
      <c r="L362" s="15">
        <v>41852</v>
      </c>
      <c r="M362" s="15">
        <v>41974</v>
      </c>
      <c r="N362" s="5" t="s">
        <v>36</v>
      </c>
      <c r="O362" s="1" t="s">
        <v>63</v>
      </c>
    </row>
    <row r="363" spans="1:15" ht="174.75" customHeight="1">
      <c r="A363" s="1">
        <v>6289</v>
      </c>
      <c r="B363" s="21" t="s">
        <v>303</v>
      </c>
      <c r="C363" s="21" t="s">
        <v>620</v>
      </c>
      <c r="D363" s="30" t="s">
        <v>623</v>
      </c>
      <c r="E363" s="21" t="s">
        <v>43</v>
      </c>
      <c r="F363" s="21">
        <v>796</v>
      </c>
      <c r="G363" s="21" t="s">
        <v>46</v>
      </c>
      <c r="H363" s="77">
        <v>60</v>
      </c>
      <c r="I363" s="21">
        <v>45000000</v>
      </c>
      <c r="J363" s="21" t="s">
        <v>35</v>
      </c>
      <c r="K363" s="90">
        <v>9239.4</v>
      </c>
      <c r="L363" s="15">
        <v>41791</v>
      </c>
      <c r="M363" s="15">
        <v>41974</v>
      </c>
      <c r="N363" s="5" t="s">
        <v>36</v>
      </c>
      <c r="O363" s="1" t="s">
        <v>63</v>
      </c>
    </row>
    <row r="364" spans="1:15" ht="62.25" customHeight="1">
      <c r="A364" s="1">
        <v>6291</v>
      </c>
      <c r="B364" s="1" t="s">
        <v>624</v>
      </c>
      <c r="C364" s="1">
        <v>1811020</v>
      </c>
      <c r="D364" s="2" t="s">
        <v>625</v>
      </c>
      <c r="E364" s="5" t="s">
        <v>43</v>
      </c>
      <c r="F364" s="5" t="s">
        <v>376</v>
      </c>
      <c r="G364" s="5" t="s">
        <v>608</v>
      </c>
      <c r="H364" s="5" t="s">
        <v>62</v>
      </c>
      <c r="I364" s="5">
        <v>45000000</v>
      </c>
      <c r="J364" s="5" t="s">
        <v>35</v>
      </c>
      <c r="K364" s="91">
        <v>17540.09125</v>
      </c>
      <c r="L364" s="15">
        <v>41821</v>
      </c>
      <c r="M364" s="15">
        <v>41974</v>
      </c>
      <c r="N364" s="5" t="s">
        <v>36</v>
      </c>
      <c r="O364" s="1" t="s">
        <v>63</v>
      </c>
    </row>
    <row r="365" spans="1:15" ht="114.75" customHeight="1">
      <c r="A365" s="1">
        <v>6296</v>
      </c>
      <c r="B365" s="1" t="s">
        <v>427</v>
      </c>
      <c r="C365" s="1">
        <v>4010412</v>
      </c>
      <c r="D365" s="2" t="s">
        <v>626</v>
      </c>
      <c r="E365" s="1" t="s">
        <v>43</v>
      </c>
      <c r="F365" s="1">
        <v>796</v>
      </c>
      <c r="G365" s="1" t="s">
        <v>58</v>
      </c>
      <c r="H365" s="5" t="s">
        <v>62</v>
      </c>
      <c r="I365" s="1">
        <v>45000000</v>
      </c>
      <c r="J365" s="1" t="s">
        <v>35</v>
      </c>
      <c r="K365" s="91">
        <v>2270.5</v>
      </c>
      <c r="L365" s="15">
        <v>41821</v>
      </c>
      <c r="M365" s="15">
        <v>41974</v>
      </c>
      <c r="N365" s="1" t="s">
        <v>36</v>
      </c>
      <c r="O365" s="1" t="s">
        <v>63</v>
      </c>
    </row>
    <row r="366" spans="1:15" ht="105" customHeight="1">
      <c r="A366" s="1">
        <v>6297</v>
      </c>
      <c r="B366" s="1" t="s">
        <v>379</v>
      </c>
      <c r="C366" s="1">
        <v>4560000</v>
      </c>
      <c r="D366" s="2" t="s">
        <v>627</v>
      </c>
      <c r="E366" s="1" t="s">
        <v>43</v>
      </c>
      <c r="F366" s="1">
        <v>796</v>
      </c>
      <c r="G366" s="1" t="s">
        <v>46</v>
      </c>
      <c r="H366" s="5" t="s">
        <v>628</v>
      </c>
      <c r="I366" s="1">
        <v>45000000</v>
      </c>
      <c r="J366" s="1" t="s">
        <v>35</v>
      </c>
      <c r="K366" s="81">
        <v>59400</v>
      </c>
      <c r="L366" s="15">
        <v>41791</v>
      </c>
      <c r="M366" s="15">
        <v>41974</v>
      </c>
      <c r="N366" s="1" t="s">
        <v>36</v>
      </c>
      <c r="O366" s="1" t="s">
        <v>63</v>
      </c>
    </row>
    <row r="367" spans="1:15" ht="229.5" customHeight="1">
      <c r="A367" s="1">
        <v>6300</v>
      </c>
      <c r="B367" s="1" t="s">
        <v>82</v>
      </c>
      <c r="C367" s="1" t="s">
        <v>265</v>
      </c>
      <c r="D367" s="2" t="s">
        <v>629</v>
      </c>
      <c r="E367" s="8" t="s">
        <v>630</v>
      </c>
      <c r="F367" s="5">
        <v>796</v>
      </c>
      <c r="G367" s="5" t="s">
        <v>58</v>
      </c>
      <c r="H367" s="5">
        <v>1</v>
      </c>
      <c r="I367" s="5">
        <v>45000000</v>
      </c>
      <c r="J367" s="5" t="s">
        <v>35</v>
      </c>
      <c r="K367" s="81">
        <v>7070.25</v>
      </c>
      <c r="L367" s="15">
        <v>41791</v>
      </c>
      <c r="M367" s="15">
        <v>41974</v>
      </c>
      <c r="N367" s="5" t="s">
        <v>36</v>
      </c>
      <c r="O367" s="1" t="s">
        <v>63</v>
      </c>
    </row>
    <row r="368" spans="1:15" ht="81.75" customHeight="1">
      <c r="A368" s="1">
        <v>6307</v>
      </c>
      <c r="B368" s="21" t="s">
        <v>312</v>
      </c>
      <c r="C368" s="29" t="s">
        <v>313</v>
      </c>
      <c r="D368" s="36" t="s">
        <v>631</v>
      </c>
      <c r="E368" s="21" t="s">
        <v>43</v>
      </c>
      <c r="F368" s="21">
        <v>796</v>
      </c>
      <c r="G368" s="21" t="s">
        <v>46</v>
      </c>
      <c r="H368" s="31">
        <v>23</v>
      </c>
      <c r="I368" s="21">
        <v>45000000</v>
      </c>
      <c r="J368" s="21" t="s">
        <v>35</v>
      </c>
      <c r="K368" s="37">
        <v>5650</v>
      </c>
      <c r="L368" s="15">
        <v>41791</v>
      </c>
      <c r="M368" s="15">
        <v>41974</v>
      </c>
      <c r="N368" s="5" t="s">
        <v>36</v>
      </c>
      <c r="O368" s="1" t="s">
        <v>63</v>
      </c>
    </row>
    <row r="369" spans="1:15" ht="51" customHeight="1">
      <c r="A369" s="1">
        <v>6308</v>
      </c>
      <c r="B369" s="21" t="s">
        <v>312</v>
      </c>
      <c r="C369" s="29" t="s">
        <v>313</v>
      </c>
      <c r="D369" s="30" t="s">
        <v>632</v>
      </c>
      <c r="E369" s="21" t="s">
        <v>43</v>
      </c>
      <c r="F369" s="21">
        <v>796</v>
      </c>
      <c r="G369" s="21" t="s">
        <v>46</v>
      </c>
      <c r="H369" s="31">
        <v>6</v>
      </c>
      <c r="I369" s="21">
        <v>45000000</v>
      </c>
      <c r="J369" s="21" t="s">
        <v>35</v>
      </c>
      <c r="K369" s="37">
        <v>10270</v>
      </c>
      <c r="L369" s="15">
        <v>41791</v>
      </c>
      <c r="M369" s="15">
        <v>41974</v>
      </c>
      <c r="N369" s="5" t="s">
        <v>36</v>
      </c>
      <c r="O369" s="1" t="s">
        <v>63</v>
      </c>
    </row>
    <row r="370" spans="1:15" ht="63.75" customHeight="1">
      <c r="A370" s="1">
        <v>6309</v>
      </c>
      <c r="B370" s="21" t="s">
        <v>312</v>
      </c>
      <c r="C370" s="29" t="s">
        <v>313</v>
      </c>
      <c r="D370" s="30" t="s">
        <v>633</v>
      </c>
      <c r="E370" s="21" t="s">
        <v>43</v>
      </c>
      <c r="F370" s="21">
        <v>796</v>
      </c>
      <c r="G370" s="21" t="s">
        <v>46</v>
      </c>
      <c r="H370" s="31">
        <v>1</v>
      </c>
      <c r="I370" s="21">
        <v>45000000</v>
      </c>
      <c r="J370" s="21" t="s">
        <v>35</v>
      </c>
      <c r="K370" s="37">
        <v>1500</v>
      </c>
      <c r="L370" s="15">
        <v>41821</v>
      </c>
      <c r="M370" s="15">
        <v>41974</v>
      </c>
      <c r="N370" s="5" t="s">
        <v>36</v>
      </c>
      <c r="O370" s="1" t="s">
        <v>63</v>
      </c>
    </row>
    <row r="371" spans="1:15" ht="51" customHeight="1">
      <c r="A371" s="1">
        <v>6315</v>
      </c>
      <c r="B371" s="21" t="s">
        <v>312</v>
      </c>
      <c r="C371" s="29" t="s">
        <v>313</v>
      </c>
      <c r="D371" s="30" t="s">
        <v>634</v>
      </c>
      <c r="E371" s="21" t="s">
        <v>43</v>
      </c>
      <c r="F371" s="21">
        <v>796</v>
      </c>
      <c r="G371" s="21" t="s">
        <v>46</v>
      </c>
      <c r="H371" s="31">
        <v>9</v>
      </c>
      <c r="I371" s="21">
        <v>45000000</v>
      </c>
      <c r="J371" s="21" t="s">
        <v>35</v>
      </c>
      <c r="K371" s="37">
        <v>4059.91826</v>
      </c>
      <c r="L371" s="15">
        <v>41852</v>
      </c>
      <c r="M371" s="15">
        <v>41974</v>
      </c>
      <c r="N371" s="5" t="s">
        <v>36</v>
      </c>
      <c r="O371" s="1" t="s">
        <v>63</v>
      </c>
    </row>
    <row r="372" spans="1:15" ht="91.5" customHeight="1">
      <c r="A372" s="1">
        <v>6316</v>
      </c>
      <c r="B372" s="80" t="s">
        <v>635</v>
      </c>
      <c r="C372" s="80">
        <v>9430000</v>
      </c>
      <c r="D372" s="92" t="s">
        <v>636</v>
      </c>
      <c r="E372" s="80" t="s">
        <v>43</v>
      </c>
      <c r="F372" s="80">
        <v>796</v>
      </c>
      <c r="G372" s="80" t="s">
        <v>46</v>
      </c>
      <c r="H372" s="80">
        <v>3827</v>
      </c>
      <c r="I372" s="80">
        <v>45000000</v>
      </c>
      <c r="J372" s="80" t="s">
        <v>35</v>
      </c>
      <c r="K372" s="93">
        <v>68696.32965300322</v>
      </c>
      <c r="L372" s="15">
        <v>41791</v>
      </c>
      <c r="M372" s="15">
        <v>41974</v>
      </c>
      <c r="N372" s="5" t="s">
        <v>36</v>
      </c>
      <c r="O372" s="1" t="s">
        <v>63</v>
      </c>
    </row>
    <row r="373" spans="1:15" ht="75.75" customHeight="1">
      <c r="A373" s="1">
        <v>6317</v>
      </c>
      <c r="B373" s="80" t="s">
        <v>41</v>
      </c>
      <c r="C373" s="80">
        <v>9430000</v>
      </c>
      <c r="D373" s="94" t="s">
        <v>637</v>
      </c>
      <c r="E373" s="80" t="s">
        <v>43</v>
      </c>
      <c r="F373" s="80">
        <v>796</v>
      </c>
      <c r="G373" s="80" t="s">
        <v>46</v>
      </c>
      <c r="H373" s="80">
        <v>312</v>
      </c>
      <c r="I373" s="80">
        <v>45000000</v>
      </c>
      <c r="J373" s="80" t="s">
        <v>35</v>
      </c>
      <c r="K373" s="93">
        <v>4052.0476716666653</v>
      </c>
      <c r="L373" s="15">
        <v>41791</v>
      </c>
      <c r="M373" s="15">
        <v>41974</v>
      </c>
      <c r="N373" s="5" t="s">
        <v>36</v>
      </c>
      <c r="O373" s="1" t="s">
        <v>63</v>
      </c>
    </row>
    <row r="374" spans="1:15" ht="63.75" customHeight="1">
      <c r="A374" s="1">
        <v>6318</v>
      </c>
      <c r="B374" s="80" t="s">
        <v>635</v>
      </c>
      <c r="C374" s="80" t="s">
        <v>638</v>
      </c>
      <c r="D374" s="94" t="s">
        <v>639</v>
      </c>
      <c r="E374" s="80" t="s">
        <v>43</v>
      </c>
      <c r="F374" s="80">
        <v>796</v>
      </c>
      <c r="G374" s="80" t="s">
        <v>46</v>
      </c>
      <c r="H374" s="80">
        <v>1008</v>
      </c>
      <c r="I374" s="80">
        <v>45000000</v>
      </c>
      <c r="J374" s="80" t="s">
        <v>35</v>
      </c>
      <c r="K374" s="93">
        <v>17604.033316600005</v>
      </c>
      <c r="L374" s="15">
        <v>41791</v>
      </c>
      <c r="M374" s="15">
        <v>41974</v>
      </c>
      <c r="N374" s="5" t="s">
        <v>36</v>
      </c>
      <c r="O374" s="1" t="s">
        <v>63</v>
      </c>
    </row>
    <row r="375" spans="1:15" ht="76.5" customHeight="1">
      <c r="A375" s="1">
        <v>6319</v>
      </c>
      <c r="B375" s="80" t="s">
        <v>635</v>
      </c>
      <c r="C375" s="80" t="s">
        <v>638</v>
      </c>
      <c r="D375" s="92" t="s">
        <v>640</v>
      </c>
      <c r="E375" s="80" t="s">
        <v>43</v>
      </c>
      <c r="F375" s="80">
        <v>796</v>
      </c>
      <c r="G375" s="80" t="s">
        <v>46</v>
      </c>
      <c r="H375" s="80">
        <v>1579</v>
      </c>
      <c r="I375" s="80">
        <v>45000000</v>
      </c>
      <c r="J375" s="80" t="s">
        <v>35</v>
      </c>
      <c r="K375" s="93">
        <v>54203.77073672727</v>
      </c>
      <c r="L375" s="15">
        <v>41791</v>
      </c>
      <c r="M375" s="15">
        <v>41974</v>
      </c>
      <c r="N375" s="5" t="s">
        <v>36</v>
      </c>
      <c r="O375" s="1" t="s">
        <v>63</v>
      </c>
    </row>
    <row r="376" spans="1:15" ht="63" customHeight="1">
      <c r="A376" s="1">
        <v>6320</v>
      </c>
      <c r="B376" s="80" t="s">
        <v>179</v>
      </c>
      <c r="C376" s="80" t="s">
        <v>638</v>
      </c>
      <c r="D376" s="92" t="s">
        <v>641</v>
      </c>
      <c r="E376" s="80" t="s">
        <v>43</v>
      </c>
      <c r="F376" s="80">
        <v>796</v>
      </c>
      <c r="G376" s="80" t="s">
        <v>46</v>
      </c>
      <c r="H376" s="80">
        <v>1056</v>
      </c>
      <c r="I376" s="80">
        <v>45000000</v>
      </c>
      <c r="J376" s="80" t="s">
        <v>35</v>
      </c>
      <c r="K376" s="93">
        <v>15026.612752362975</v>
      </c>
      <c r="L376" s="15">
        <v>41791</v>
      </c>
      <c r="M376" s="15">
        <v>41974</v>
      </c>
      <c r="N376" s="5" t="s">
        <v>36</v>
      </c>
      <c r="O376" s="1" t="s">
        <v>63</v>
      </c>
    </row>
    <row r="377" spans="1:15" ht="63.75" customHeight="1">
      <c r="A377" s="1">
        <v>6321</v>
      </c>
      <c r="B377" s="80" t="s">
        <v>179</v>
      </c>
      <c r="C377" s="80" t="s">
        <v>638</v>
      </c>
      <c r="D377" s="92" t="s">
        <v>642</v>
      </c>
      <c r="E377" s="80" t="s">
        <v>43</v>
      </c>
      <c r="F377" s="80">
        <v>796</v>
      </c>
      <c r="G377" s="80" t="s">
        <v>46</v>
      </c>
      <c r="H377" s="80">
        <v>5597</v>
      </c>
      <c r="I377" s="80">
        <v>45000000</v>
      </c>
      <c r="J377" s="80" t="s">
        <v>35</v>
      </c>
      <c r="K377" s="93">
        <v>48286.79499350514</v>
      </c>
      <c r="L377" s="15">
        <v>41791</v>
      </c>
      <c r="M377" s="15">
        <v>41974</v>
      </c>
      <c r="N377" s="5" t="s">
        <v>36</v>
      </c>
      <c r="O377" s="1" t="s">
        <v>63</v>
      </c>
    </row>
    <row r="378" spans="1:15" ht="89.25" customHeight="1">
      <c r="A378" s="1">
        <v>6322</v>
      </c>
      <c r="B378" s="80" t="s">
        <v>188</v>
      </c>
      <c r="C378" s="80">
        <v>9460000</v>
      </c>
      <c r="D378" s="94" t="s">
        <v>643</v>
      </c>
      <c r="E378" s="80" t="s">
        <v>43</v>
      </c>
      <c r="F378" s="80">
        <v>796</v>
      </c>
      <c r="G378" s="80" t="s">
        <v>46</v>
      </c>
      <c r="H378" s="80">
        <v>2</v>
      </c>
      <c r="I378" s="80">
        <v>45000000</v>
      </c>
      <c r="J378" s="80" t="s">
        <v>35</v>
      </c>
      <c r="K378" s="93">
        <v>1325</v>
      </c>
      <c r="L378" s="15">
        <v>41791</v>
      </c>
      <c r="M378" s="15">
        <v>41974</v>
      </c>
      <c r="N378" s="5" t="s">
        <v>36</v>
      </c>
      <c r="O378" s="1" t="s">
        <v>63</v>
      </c>
    </row>
    <row r="379" spans="1:15" ht="117" customHeight="1">
      <c r="A379" s="1">
        <v>6323</v>
      </c>
      <c r="B379" s="80" t="s">
        <v>179</v>
      </c>
      <c r="C379" s="80">
        <v>9460000</v>
      </c>
      <c r="D379" s="94" t="s">
        <v>644</v>
      </c>
      <c r="E379" s="80" t="s">
        <v>43</v>
      </c>
      <c r="F379" s="80">
        <v>796</v>
      </c>
      <c r="G379" s="80" t="s">
        <v>46</v>
      </c>
      <c r="H379" s="80">
        <v>7</v>
      </c>
      <c r="I379" s="80">
        <v>45000000</v>
      </c>
      <c r="J379" s="80" t="s">
        <v>35</v>
      </c>
      <c r="K379" s="93">
        <v>2538.9312228</v>
      </c>
      <c r="L379" s="15">
        <v>41791</v>
      </c>
      <c r="M379" s="15">
        <v>41974</v>
      </c>
      <c r="N379" s="5" t="s">
        <v>36</v>
      </c>
      <c r="O379" s="1" t="s">
        <v>63</v>
      </c>
    </row>
    <row r="380" spans="1:15" ht="63.75" customHeight="1">
      <c r="A380" s="1">
        <v>6324</v>
      </c>
      <c r="B380" s="80" t="s">
        <v>188</v>
      </c>
      <c r="C380" s="80">
        <v>9460000</v>
      </c>
      <c r="D380" s="94" t="s">
        <v>645</v>
      </c>
      <c r="E380" s="80" t="s">
        <v>43</v>
      </c>
      <c r="F380" s="80">
        <v>796</v>
      </c>
      <c r="G380" s="80" t="s">
        <v>46</v>
      </c>
      <c r="H380" s="80">
        <v>1</v>
      </c>
      <c r="I380" s="80">
        <v>45000000</v>
      </c>
      <c r="J380" s="80" t="s">
        <v>35</v>
      </c>
      <c r="K380" s="93">
        <v>430</v>
      </c>
      <c r="L380" s="15">
        <v>41824</v>
      </c>
      <c r="M380" s="15">
        <v>41974</v>
      </c>
      <c r="N380" s="5" t="s">
        <v>36</v>
      </c>
      <c r="O380" s="1" t="s">
        <v>63</v>
      </c>
    </row>
    <row r="381" spans="1:15" ht="63.75" customHeight="1">
      <c r="A381" s="1">
        <v>6325</v>
      </c>
      <c r="B381" s="1" t="s">
        <v>188</v>
      </c>
      <c r="C381" s="5" t="s">
        <v>314</v>
      </c>
      <c r="D381" s="2" t="s">
        <v>646</v>
      </c>
      <c r="E381" s="1" t="s">
        <v>43</v>
      </c>
      <c r="F381" s="1">
        <v>796</v>
      </c>
      <c r="G381" s="1" t="s">
        <v>46</v>
      </c>
      <c r="H381" s="1">
        <v>1</v>
      </c>
      <c r="I381" s="1">
        <v>45000000</v>
      </c>
      <c r="J381" s="1" t="s">
        <v>35</v>
      </c>
      <c r="K381" s="91">
        <v>2830.0270079999996</v>
      </c>
      <c r="L381" s="15">
        <v>41821</v>
      </c>
      <c r="M381" s="15">
        <v>41974</v>
      </c>
      <c r="N381" s="5" t="s">
        <v>36</v>
      </c>
      <c r="O381" s="1" t="s">
        <v>63</v>
      </c>
    </row>
    <row r="382" spans="1:15" ht="93.75" customHeight="1">
      <c r="A382" s="1">
        <v>6326</v>
      </c>
      <c r="B382" s="1" t="s">
        <v>188</v>
      </c>
      <c r="C382" s="5">
        <v>4030103</v>
      </c>
      <c r="D382" s="2" t="s">
        <v>647</v>
      </c>
      <c r="E382" s="1" t="s">
        <v>43</v>
      </c>
      <c r="F382" s="1">
        <v>796</v>
      </c>
      <c r="G382" s="1" t="s">
        <v>46</v>
      </c>
      <c r="H382" s="1">
        <v>1</v>
      </c>
      <c r="I382" s="1">
        <v>45000000</v>
      </c>
      <c r="J382" s="1" t="s">
        <v>35</v>
      </c>
      <c r="K382" s="91">
        <v>1036.044</v>
      </c>
      <c r="L382" s="15">
        <v>41791</v>
      </c>
      <c r="M382" s="15">
        <v>41974</v>
      </c>
      <c r="N382" s="5" t="s">
        <v>36</v>
      </c>
      <c r="O382" s="1" t="s">
        <v>63</v>
      </c>
    </row>
    <row r="383" spans="1:15" ht="62.25" customHeight="1">
      <c r="A383" s="5" t="s">
        <v>648</v>
      </c>
      <c r="B383" s="1" t="s">
        <v>499</v>
      </c>
      <c r="C383" s="1">
        <v>2900000</v>
      </c>
      <c r="D383" s="2" t="s">
        <v>500</v>
      </c>
      <c r="E383" s="5" t="s">
        <v>43</v>
      </c>
      <c r="F383" s="5" t="s">
        <v>376</v>
      </c>
      <c r="G383" s="5" t="s">
        <v>46</v>
      </c>
      <c r="H383" s="5" t="s">
        <v>62</v>
      </c>
      <c r="I383" s="5">
        <v>45000000</v>
      </c>
      <c r="J383" s="5" t="s">
        <v>35</v>
      </c>
      <c r="K383" s="20" t="str">
        <f>TEXT(0,5864.965)</f>
        <v>5864,965</v>
      </c>
      <c r="L383" s="5" t="s">
        <v>471</v>
      </c>
      <c r="M383" s="5" t="s">
        <v>413</v>
      </c>
      <c r="N383" s="5" t="s">
        <v>36</v>
      </c>
      <c r="O383" s="5" t="s">
        <v>63</v>
      </c>
    </row>
    <row r="384" spans="1:15" ht="101.25" customHeight="1">
      <c r="A384" s="5" t="s">
        <v>649</v>
      </c>
      <c r="B384" s="1" t="s">
        <v>386</v>
      </c>
      <c r="C384" s="1">
        <v>9231000</v>
      </c>
      <c r="D384" s="2" t="s">
        <v>650</v>
      </c>
      <c r="E384" s="2" t="s">
        <v>32</v>
      </c>
      <c r="F384" s="1">
        <v>796</v>
      </c>
      <c r="G384" s="1" t="s">
        <v>46</v>
      </c>
      <c r="H384" s="1" t="s">
        <v>62</v>
      </c>
      <c r="I384" s="1">
        <v>45000000</v>
      </c>
      <c r="J384" s="1" t="s">
        <v>35</v>
      </c>
      <c r="K384" s="20">
        <v>1155.52</v>
      </c>
      <c r="L384" s="15">
        <v>41821</v>
      </c>
      <c r="M384" s="15">
        <v>41974</v>
      </c>
      <c r="N384" s="5" t="s">
        <v>36</v>
      </c>
      <c r="O384" s="1" t="s">
        <v>63</v>
      </c>
    </row>
    <row r="385" spans="1:15" ht="94.5" customHeight="1">
      <c r="A385" s="7">
        <v>6342</v>
      </c>
      <c r="B385" s="7" t="s">
        <v>315</v>
      </c>
      <c r="C385" s="7">
        <v>2611020</v>
      </c>
      <c r="D385" s="9" t="s">
        <v>651</v>
      </c>
      <c r="E385" s="44" t="s">
        <v>43</v>
      </c>
      <c r="F385" s="44" t="s">
        <v>376</v>
      </c>
      <c r="G385" s="44" t="s">
        <v>46</v>
      </c>
      <c r="H385" s="44" t="s">
        <v>62</v>
      </c>
      <c r="I385" s="44">
        <v>45000000</v>
      </c>
      <c r="J385" s="44" t="s">
        <v>35</v>
      </c>
      <c r="K385" s="43">
        <v>17222.4</v>
      </c>
      <c r="L385" s="15">
        <v>41821</v>
      </c>
      <c r="M385" s="15">
        <v>41974</v>
      </c>
      <c r="N385" s="5" t="s">
        <v>36</v>
      </c>
      <c r="O385" s="1" t="s">
        <v>63</v>
      </c>
    </row>
    <row r="386" spans="1:15" ht="56.25" customHeight="1">
      <c r="A386" s="1">
        <v>6343</v>
      </c>
      <c r="B386" s="1" t="s">
        <v>390</v>
      </c>
      <c r="C386" s="1">
        <v>2928348</v>
      </c>
      <c r="D386" s="2" t="s">
        <v>652</v>
      </c>
      <c r="E386" s="5" t="s">
        <v>43</v>
      </c>
      <c r="F386" s="5" t="s">
        <v>376</v>
      </c>
      <c r="G386" s="5" t="s">
        <v>46</v>
      </c>
      <c r="H386" s="5" t="s">
        <v>62</v>
      </c>
      <c r="I386" s="5">
        <v>45000000</v>
      </c>
      <c r="J386" s="5" t="s">
        <v>35</v>
      </c>
      <c r="K386" s="20">
        <v>31223.78867</v>
      </c>
      <c r="L386" s="15">
        <v>41821</v>
      </c>
      <c r="M386" s="15">
        <v>41974</v>
      </c>
      <c r="N386" s="5" t="s">
        <v>36</v>
      </c>
      <c r="O386" s="1" t="s">
        <v>63</v>
      </c>
    </row>
    <row r="387" spans="1:15" ht="75.75" customHeight="1">
      <c r="A387" s="7">
        <v>6350</v>
      </c>
      <c r="B387" s="1" t="s">
        <v>365</v>
      </c>
      <c r="C387" s="1">
        <v>2422130</v>
      </c>
      <c r="D387" s="17" t="s">
        <v>653</v>
      </c>
      <c r="E387" s="2" t="s">
        <v>32</v>
      </c>
      <c r="F387" s="1">
        <v>796</v>
      </c>
      <c r="G387" s="1" t="s">
        <v>46</v>
      </c>
      <c r="H387" s="1" t="s">
        <v>62</v>
      </c>
      <c r="I387" s="1">
        <v>45000000</v>
      </c>
      <c r="J387" s="1" t="s">
        <v>35</v>
      </c>
      <c r="K387" s="27">
        <v>19489.71834</v>
      </c>
      <c r="L387" s="15">
        <v>41821</v>
      </c>
      <c r="M387" s="15">
        <v>41974</v>
      </c>
      <c r="N387" s="5" t="s">
        <v>36</v>
      </c>
      <c r="O387" s="1" t="s">
        <v>63</v>
      </c>
    </row>
    <row r="388" spans="1:15" ht="84.75" customHeight="1">
      <c r="A388" s="7">
        <v>6356</v>
      </c>
      <c r="B388" s="7" t="s">
        <v>383</v>
      </c>
      <c r="C388" s="7" t="s">
        <v>654</v>
      </c>
      <c r="D388" s="9" t="s">
        <v>655</v>
      </c>
      <c r="E388" s="2" t="s">
        <v>32</v>
      </c>
      <c r="F388" s="1">
        <v>796</v>
      </c>
      <c r="G388" s="1" t="s">
        <v>46</v>
      </c>
      <c r="H388" s="1" t="s">
        <v>62</v>
      </c>
      <c r="I388" s="1">
        <v>45000000</v>
      </c>
      <c r="J388" s="1" t="s">
        <v>35</v>
      </c>
      <c r="K388" s="43">
        <v>6395</v>
      </c>
      <c r="L388" s="38">
        <v>41821</v>
      </c>
      <c r="M388" s="38">
        <v>41974</v>
      </c>
      <c r="N388" s="7" t="s">
        <v>36</v>
      </c>
      <c r="O388" s="7" t="s">
        <v>63</v>
      </c>
    </row>
    <row r="389" spans="1:15" ht="38.25" customHeight="1">
      <c r="A389" s="7">
        <v>6357</v>
      </c>
      <c r="B389" s="7" t="s">
        <v>442</v>
      </c>
      <c r="C389" s="7">
        <v>2521000</v>
      </c>
      <c r="D389" s="9" t="s">
        <v>656</v>
      </c>
      <c r="E389" s="5" t="s">
        <v>43</v>
      </c>
      <c r="F389" s="5" t="s">
        <v>376</v>
      </c>
      <c r="G389" s="5" t="s">
        <v>46</v>
      </c>
      <c r="H389" s="5" t="s">
        <v>62</v>
      </c>
      <c r="I389" s="5">
        <v>45000000</v>
      </c>
      <c r="J389" s="5" t="s">
        <v>35</v>
      </c>
      <c r="K389" s="43">
        <v>54579.91623</v>
      </c>
      <c r="L389" s="15">
        <v>41821</v>
      </c>
      <c r="M389" s="15">
        <v>41974</v>
      </c>
      <c r="N389" s="1" t="s">
        <v>36</v>
      </c>
      <c r="O389" s="1" t="s">
        <v>63</v>
      </c>
    </row>
    <row r="390" spans="1:15" ht="70.5" customHeight="1">
      <c r="A390" s="1">
        <v>6358</v>
      </c>
      <c r="B390" s="1" t="s">
        <v>330</v>
      </c>
      <c r="C390" s="1">
        <v>3120020</v>
      </c>
      <c r="D390" s="2" t="s">
        <v>450</v>
      </c>
      <c r="E390" s="2" t="s">
        <v>32</v>
      </c>
      <c r="F390" s="1">
        <v>796</v>
      </c>
      <c r="G390" s="1" t="s">
        <v>46</v>
      </c>
      <c r="H390" s="1" t="s">
        <v>62</v>
      </c>
      <c r="I390" s="1">
        <v>45000000</v>
      </c>
      <c r="J390" s="1" t="s">
        <v>35</v>
      </c>
      <c r="K390" s="27">
        <v>2968.63354</v>
      </c>
      <c r="L390" s="15">
        <v>41791</v>
      </c>
      <c r="M390" s="15">
        <v>41974</v>
      </c>
      <c r="N390" s="5" t="s">
        <v>36</v>
      </c>
      <c r="O390" s="1" t="s">
        <v>63</v>
      </c>
    </row>
    <row r="391" spans="1:15" ht="97.5" customHeight="1">
      <c r="A391" s="1">
        <v>6359</v>
      </c>
      <c r="B391" s="1" t="s">
        <v>50</v>
      </c>
      <c r="C391" s="1">
        <v>9460000</v>
      </c>
      <c r="D391" s="2" t="s">
        <v>657</v>
      </c>
      <c r="E391" s="1" t="s">
        <v>43</v>
      </c>
      <c r="F391" s="1">
        <v>796</v>
      </c>
      <c r="G391" s="1" t="s">
        <v>46</v>
      </c>
      <c r="H391" s="1">
        <v>6</v>
      </c>
      <c r="I391" s="1">
        <v>45000000</v>
      </c>
      <c r="J391" s="1" t="s">
        <v>35</v>
      </c>
      <c r="K391" s="27">
        <v>1000</v>
      </c>
      <c r="L391" s="15">
        <v>41791</v>
      </c>
      <c r="M391" s="15">
        <v>41974</v>
      </c>
      <c r="N391" s="5" t="s">
        <v>36</v>
      </c>
      <c r="O391" s="1" t="s">
        <v>63</v>
      </c>
    </row>
    <row r="392" spans="1:15" ht="72.75" customHeight="1">
      <c r="A392" s="1">
        <v>6360</v>
      </c>
      <c r="B392" s="1" t="s">
        <v>276</v>
      </c>
      <c r="C392" s="1">
        <v>2917170</v>
      </c>
      <c r="D392" s="2" t="s">
        <v>288</v>
      </c>
      <c r="E392" s="1" t="s">
        <v>32</v>
      </c>
      <c r="F392" s="1">
        <v>796</v>
      </c>
      <c r="G392" s="1" t="s">
        <v>46</v>
      </c>
      <c r="H392" s="1" t="s">
        <v>62</v>
      </c>
      <c r="I392" s="1">
        <v>45000000</v>
      </c>
      <c r="J392" s="1" t="s">
        <v>35</v>
      </c>
      <c r="K392" s="20" t="str">
        <f>TEXT(0,"2 421,84")</f>
        <v>2421,84</v>
      </c>
      <c r="L392" s="15">
        <v>41791</v>
      </c>
      <c r="M392" s="15">
        <v>41974</v>
      </c>
      <c r="N392" s="5" t="s">
        <v>36</v>
      </c>
      <c r="O392" s="1" t="s">
        <v>63</v>
      </c>
    </row>
    <row r="393" spans="1:15" ht="78" customHeight="1">
      <c r="A393" s="1">
        <v>6361</v>
      </c>
      <c r="B393" s="1" t="s">
        <v>388</v>
      </c>
      <c r="C393" s="1">
        <v>7260090</v>
      </c>
      <c r="D393" s="2" t="s">
        <v>658</v>
      </c>
      <c r="E393" s="2" t="s">
        <v>43</v>
      </c>
      <c r="F393" s="1">
        <v>796</v>
      </c>
      <c r="G393" s="1" t="s">
        <v>46</v>
      </c>
      <c r="H393" s="1" t="s">
        <v>62</v>
      </c>
      <c r="I393" s="1" t="s">
        <v>316</v>
      </c>
      <c r="J393" s="1" t="s">
        <v>35</v>
      </c>
      <c r="K393" s="20">
        <v>30000</v>
      </c>
      <c r="L393" s="15">
        <v>41821</v>
      </c>
      <c r="M393" s="15">
        <v>41974</v>
      </c>
      <c r="N393" s="1" t="s">
        <v>36</v>
      </c>
      <c r="O393" s="1" t="s">
        <v>37</v>
      </c>
    </row>
    <row r="394" spans="1:15" ht="102.75" customHeight="1">
      <c r="A394" s="1">
        <v>6362</v>
      </c>
      <c r="B394" s="1" t="s">
        <v>302</v>
      </c>
      <c r="C394" s="1">
        <v>4530783</v>
      </c>
      <c r="D394" s="2" t="s">
        <v>659</v>
      </c>
      <c r="E394" s="2" t="s">
        <v>43</v>
      </c>
      <c r="F394" s="1">
        <v>796</v>
      </c>
      <c r="G394" s="1" t="s">
        <v>46</v>
      </c>
      <c r="H394" s="1" t="s">
        <v>62</v>
      </c>
      <c r="I394" s="1" t="s">
        <v>316</v>
      </c>
      <c r="J394" s="1" t="s">
        <v>35</v>
      </c>
      <c r="K394" s="20" t="str">
        <f>TEXT(0,77497.294)</f>
        <v>77497,294</v>
      </c>
      <c r="L394" s="15">
        <v>41821</v>
      </c>
      <c r="M394" s="15">
        <v>41974</v>
      </c>
      <c r="N394" s="1" t="s">
        <v>36</v>
      </c>
      <c r="O394" s="1" t="s">
        <v>37</v>
      </c>
    </row>
    <row r="395" spans="1:15" ht="53.25" customHeight="1">
      <c r="A395" s="7">
        <v>6363</v>
      </c>
      <c r="B395" s="7" t="s">
        <v>660</v>
      </c>
      <c r="C395" s="7">
        <v>1920000</v>
      </c>
      <c r="D395" s="9" t="s">
        <v>661</v>
      </c>
      <c r="E395" s="1" t="s">
        <v>32</v>
      </c>
      <c r="F395" s="1">
        <v>796</v>
      </c>
      <c r="G395" s="1" t="s">
        <v>46</v>
      </c>
      <c r="H395" s="1" t="s">
        <v>62</v>
      </c>
      <c r="I395" s="1">
        <v>45000000</v>
      </c>
      <c r="J395" s="1" t="s">
        <v>35</v>
      </c>
      <c r="K395" s="43">
        <v>17372.98655</v>
      </c>
      <c r="L395" s="38">
        <v>41821</v>
      </c>
      <c r="M395" s="38">
        <v>41974</v>
      </c>
      <c r="N395" s="7" t="s">
        <v>36</v>
      </c>
      <c r="O395" s="7" t="s">
        <v>63</v>
      </c>
    </row>
    <row r="396" spans="1:15" ht="38.25" customHeight="1">
      <c r="A396" s="7">
        <v>6364</v>
      </c>
      <c r="B396" s="7" t="s">
        <v>662</v>
      </c>
      <c r="C396" s="7">
        <v>3699010</v>
      </c>
      <c r="D396" s="9" t="s">
        <v>663</v>
      </c>
      <c r="E396" s="1" t="s">
        <v>32</v>
      </c>
      <c r="F396" s="1">
        <v>796</v>
      </c>
      <c r="G396" s="1" t="s">
        <v>46</v>
      </c>
      <c r="H396" s="1" t="s">
        <v>62</v>
      </c>
      <c r="I396" s="1">
        <v>45000000</v>
      </c>
      <c r="J396" s="1" t="s">
        <v>35</v>
      </c>
      <c r="K396" s="43" t="str">
        <f>TEXT(0,"11360,262")</f>
        <v>11360,262</v>
      </c>
      <c r="L396" s="15">
        <v>41824</v>
      </c>
      <c r="M396" s="15">
        <v>41974</v>
      </c>
      <c r="N396" s="1" t="s">
        <v>36</v>
      </c>
      <c r="O396" s="1" t="s">
        <v>63</v>
      </c>
    </row>
    <row r="397" spans="1:15" ht="63.75" customHeight="1">
      <c r="A397" s="7">
        <v>6365</v>
      </c>
      <c r="B397" s="7" t="s">
        <v>664</v>
      </c>
      <c r="C397" s="7">
        <v>6720070</v>
      </c>
      <c r="D397" s="9" t="s">
        <v>665</v>
      </c>
      <c r="E397" s="9" t="s">
        <v>43</v>
      </c>
      <c r="F397" s="7">
        <v>796</v>
      </c>
      <c r="G397" s="7" t="s">
        <v>46</v>
      </c>
      <c r="H397" s="7" t="s">
        <v>62</v>
      </c>
      <c r="I397" s="7" t="s">
        <v>316</v>
      </c>
      <c r="J397" s="7" t="s">
        <v>35</v>
      </c>
      <c r="K397" s="43">
        <v>4000</v>
      </c>
      <c r="L397" s="15">
        <v>41821</v>
      </c>
      <c r="M397" s="15">
        <v>41974</v>
      </c>
      <c r="N397" s="1" t="s">
        <v>36</v>
      </c>
      <c r="O397" s="1" t="s">
        <v>63</v>
      </c>
    </row>
    <row r="398" spans="1:15" ht="99" customHeight="1">
      <c r="A398" s="1">
        <v>6371</v>
      </c>
      <c r="B398" s="1" t="s">
        <v>405</v>
      </c>
      <c r="C398" s="1">
        <v>3520499</v>
      </c>
      <c r="D398" s="2" t="s">
        <v>406</v>
      </c>
      <c r="E398" s="2" t="s">
        <v>32</v>
      </c>
      <c r="F398" s="1">
        <v>796</v>
      </c>
      <c r="G398" s="1" t="s">
        <v>46</v>
      </c>
      <c r="H398" s="1" t="s">
        <v>62</v>
      </c>
      <c r="I398" s="1">
        <v>45000000</v>
      </c>
      <c r="J398" s="1" t="s">
        <v>35</v>
      </c>
      <c r="K398" s="27">
        <v>26330.86127</v>
      </c>
      <c r="L398" s="15">
        <v>41821</v>
      </c>
      <c r="M398" s="15">
        <v>41974</v>
      </c>
      <c r="N398" s="5" t="s">
        <v>36</v>
      </c>
      <c r="O398" s="1" t="s">
        <v>63</v>
      </c>
    </row>
    <row r="399" spans="1:15" ht="99" customHeight="1">
      <c r="A399" s="1">
        <v>6372</v>
      </c>
      <c r="B399" s="1" t="s">
        <v>307</v>
      </c>
      <c r="C399" s="1">
        <v>5190090</v>
      </c>
      <c r="D399" s="2" t="s">
        <v>415</v>
      </c>
      <c r="E399" s="2" t="s">
        <v>32</v>
      </c>
      <c r="F399" s="1">
        <v>796</v>
      </c>
      <c r="G399" s="1" t="s">
        <v>46</v>
      </c>
      <c r="H399" s="1" t="s">
        <v>62</v>
      </c>
      <c r="I399" s="1">
        <v>45000000</v>
      </c>
      <c r="J399" s="1" t="s">
        <v>35</v>
      </c>
      <c r="K399" s="27" t="str">
        <f>TEXT(0,"878,17245")</f>
        <v>878,17245</v>
      </c>
      <c r="L399" s="15">
        <v>41821</v>
      </c>
      <c r="M399" s="15">
        <v>41974</v>
      </c>
      <c r="N399" s="5" t="s">
        <v>36</v>
      </c>
      <c r="O399" s="1" t="s">
        <v>63</v>
      </c>
    </row>
    <row r="400" spans="1:15" ht="80.25" customHeight="1">
      <c r="A400" s="1">
        <v>6373</v>
      </c>
      <c r="B400" s="1" t="s">
        <v>330</v>
      </c>
      <c r="C400" s="1">
        <v>3321109</v>
      </c>
      <c r="D400" s="2" t="s">
        <v>614</v>
      </c>
      <c r="E400" s="2" t="s">
        <v>32</v>
      </c>
      <c r="F400" s="1">
        <v>796</v>
      </c>
      <c r="G400" s="1" t="s">
        <v>46</v>
      </c>
      <c r="H400" s="1" t="s">
        <v>62</v>
      </c>
      <c r="I400" s="1">
        <v>45000000</v>
      </c>
      <c r="J400" s="1" t="s">
        <v>35</v>
      </c>
      <c r="K400" s="27" t="str">
        <f>TEXT(0,"541,39")</f>
        <v>541,39</v>
      </c>
      <c r="L400" s="15">
        <v>41821</v>
      </c>
      <c r="M400" s="15">
        <v>41974</v>
      </c>
      <c r="N400" s="5" t="s">
        <v>36</v>
      </c>
      <c r="O400" s="1" t="s">
        <v>63</v>
      </c>
    </row>
    <row r="401" spans="1:15" ht="143.25" customHeight="1">
      <c r="A401" s="1">
        <v>6374</v>
      </c>
      <c r="B401" s="1" t="s">
        <v>101</v>
      </c>
      <c r="C401" s="1">
        <v>5100000</v>
      </c>
      <c r="D401" s="2" t="s">
        <v>666</v>
      </c>
      <c r="E401" s="5" t="s">
        <v>43</v>
      </c>
      <c r="F401" s="5" t="s">
        <v>376</v>
      </c>
      <c r="G401" s="5" t="s">
        <v>46</v>
      </c>
      <c r="H401" s="5" t="s">
        <v>62</v>
      </c>
      <c r="I401" s="5">
        <v>45000000</v>
      </c>
      <c r="J401" s="5" t="s">
        <v>35</v>
      </c>
      <c r="K401" s="20" t="str">
        <f>TEXT(0,2895.546)</f>
        <v>2895,546</v>
      </c>
      <c r="L401" s="15">
        <v>41821</v>
      </c>
      <c r="M401" s="15">
        <v>41974</v>
      </c>
      <c r="N401" s="5" t="s">
        <v>36</v>
      </c>
      <c r="O401" s="1" t="s">
        <v>63</v>
      </c>
    </row>
    <row r="402" spans="1:15" ht="65.25" customHeight="1">
      <c r="A402" s="5" t="s">
        <v>667</v>
      </c>
      <c r="B402" s="1" t="s">
        <v>499</v>
      </c>
      <c r="C402" s="1">
        <v>2900000</v>
      </c>
      <c r="D402" s="2" t="s">
        <v>500</v>
      </c>
      <c r="E402" s="5" t="s">
        <v>43</v>
      </c>
      <c r="F402" s="5" t="s">
        <v>376</v>
      </c>
      <c r="G402" s="5" t="s">
        <v>46</v>
      </c>
      <c r="H402" s="5" t="s">
        <v>62</v>
      </c>
      <c r="I402" s="5">
        <v>45000000</v>
      </c>
      <c r="J402" s="5" t="s">
        <v>35</v>
      </c>
      <c r="K402" s="20">
        <v>586.4965</v>
      </c>
      <c r="L402" s="5" t="s">
        <v>511</v>
      </c>
      <c r="M402" s="5" t="s">
        <v>413</v>
      </c>
      <c r="N402" s="5" t="s">
        <v>36</v>
      </c>
      <c r="O402" s="5" t="s">
        <v>63</v>
      </c>
    </row>
    <row r="403" spans="1:15" ht="63.75" customHeight="1">
      <c r="A403" s="1">
        <v>6381</v>
      </c>
      <c r="B403" s="1" t="s">
        <v>664</v>
      </c>
      <c r="C403" s="1">
        <v>6720070</v>
      </c>
      <c r="D403" s="2" t="s">
        <v>668</v>
      </c>
      <c r="E403" s="2" t="s">
        <v>43</v>
      </c>
      <c r="F403" s="1">
        <v>796</v>
      </c>
      <c r="G403" s="1" t="s">
        <v>46</v>
      </c>
      <c r="H403" s="1" t="s">
        <v>62</v>
      </c>
      <c r="I403" s="1" t="s">
        <v>316</v>
      </c>
      <c r="J403" s="1" t="s">
        <v>35</v>
      </c>
      <c r="K403" s="27">
        <v>19000</v>
      </c>
      <c r="L403" s="15">
        <v>41821</v>
      </c>
      <c r="M403" s="15">
        <v>41974</v>
      </c>
      <c r="N403" s="1" t="s">
        <v>36</v>
      </c>
      <c r="O403" s="1" t="s">
        <v>63</v>
      </c>
    </row>
    <row r="404" spans="1:15" ht="38.25" customHeight="1">
      <c r="A404" s="1">
        <v>6383</v>
      </c>
      <c r="B404" s="1" t="s">
        <v>461</v>
      </c>
      <c r="C404" s="1">
        <v>2911131</v>
      </c>
      <c r="D404" s="2" t="s">
        <v>669</v>
      </c>
      <c r="E404" s="5" t="s">
        <v>43</v>
      </c>
      <c r="F404" s="5" t="s">
        <v>376</v>
      </c>
      <c r="G404" s="5" t="s">
        <v>46</v>
      </c>
      <c r="H404" s="5" t="s">
        <v>62</v>
      </c>
      <c r="I404" s="5">
        <v>45000000</v>
      </c>
      <c r="J404" s="5" t="s">
        <v>35</v>
      </c>
      <c r="K404" s="20">
        <v>15477.88352</v>
      </c>
      <c r="L404" s="15">
        <v>41821</v>
      </c>
      <c r="M404" s="15">
        <v>41974</v>
      </c>
      <c r="N404" s="5" t="s">
        <v>36</v>
      </c>
      <c r="O404" s="5" t="s">
        <v>63</v>
      </c>
    </row>
    <row r="405" spans="1:15" ht="68.25" customHeight="1">
      <c r="A405" s="1">
        <v>6384</v>
      </c>
      <c r="B405" s="1" t="s">
        <v>329</v>
      </c>
      <c r="C405" s="1">
        <v>2714000</v>
      </c>
      <c r="D405" s="2" t="s">
        <v>670</v>
      </c>
      <c r="E405" s="5" t="s">
        <v>43</v>
      </c>
      <c r="F405" s="5" t="s">
        <v>376</v>
      </c>
      <c r="G405" s="5" t="s">
        <v>46</v>
      </c>
      <c r="H405" s="5" t="s">
        <v>62</v>
      </c>
      <c r="I405" s="5">
        <v>45000000</v>
      </c>
      <c r="J405" s="5" t="s">
        <v>35</v>
      </c>
      <c r="K405" s="20" t="str">
        <f>TEXT(0,"3978,86892")</f>
        <v>3978,86892</v>
      </c>
      <c r="L405" s="15">
        <v>41821</v>
      </c>
      <c r="M405" s="15">
        <v>41974</v>
      </c>
      <c r="N405" s="5" t="s">
        <v>36</v>
      </c>
      <c r="O405" s="5" t="s">
        <v>63</v>
      </c>
    </row>
    <row r="406" spans="1:15" ht="102.75" customHeight="1">
      <c r="A406" s="1">
        <v>6388</v>
      </c>
      <c r="B406" s="1" t="s">
        <v>405</v>
      </c>
      <c r="C406" s="1">
        <v>3520499</v>
      </c>
      <c r="D406" s="2" t="s">
        <v>407</v>
      </c>
      <c r="E406" s="2" t="s">
        <v>32</v>
      </c>
      <c r="F406" s="1">
        <v>796</v>
      </c>
      <c r="G406" s="1" t="s">
        <v>46</v>
      </c>
      <c r="H406" s="1" t="s">
        <v>62</v>
      </c>
      <c r="I406" s="1">
        <v>45000000</v>
      </c>
      <c r="J406" s="1" t="s">
        <v>35</v>
      </c>
      <c r="K406" s="27">
        <v>24447.47698</v>
      </c>
      <c r="L406" s="15">
        <v>41821</v>
      </c>
      <c r="M406" s="15">
        <v>41974</v>
      </c>
      <c r="N406" s="5" t="s">
        <v>36</v>
      </c>
      <c r="O406" s="1" t="s">
        <v>63</v>
      </c>
    </row>
    <row r="407" spans="1:15" ht="67.5" customHeight="1">
      <c r="A407" s="1">
        <v>6389</v>
      </c>
      <c r="B407" s="1" t="s">
        <v>388</v>
      </c>
      <c r="C407" s="1">
        <v>7220000</v>
      </c>
      <c r="D407" s="2" t="s">
        <v>671</v>
      </c>
      <c r="E407" s="2" t="s">
        <v>43</v>
      </c>
      <c r="F407" s="1">
        <v>796</v>
      </c>
      <c r="G407" s="1" t="s">
        <v>46</v>
      </c>
      <c r="H407" s="1" t="s">
        <v>62</v>
      </c>
      <c r="I407" s="1" t="s">
        <v>316</v>
      </c>
      <c r="J407" s="1" t="s">
        <v>35</v>
      </c>
      <c r="K407" s="27">
        <v>1150</v>
      </c>
      <c r="L407" s="15">
        <v>41852</v>
      </c>
      <c r="M407" s="15">
        <v>41974</v>
      </c>
      <c r="N407" s="1" t="s">
        <v>36</v>
      </c>
      <c r="O407" s="1" t="s">
        <v>63</v>
      </c>
    </row>
    <row r="408" spans="1:15" ht="216.75" customHeight="1">
      <c r="A408" s="1">
        <v>6392</v>
      </c>
      <c r="B408" s="1" t="s">
        <v>672</v>
      </c>
      <c r="C408" s="1">
        <v>4521012</v>
      </c>
      <c r="D408" s="2" t="s">
        <v>673</v>
      </c>
      <c r="E408" s="5" t="s">
        <v>43</v>
      </c>
      <c r="F408" s="5" t="s">
        <v>376</v>
      </c>
      <c r="G408" s="5" t="s">
        <v>378</v>
      </c>
      <c r="H408" s="5" t="s">
        <v>192</v>
      </c>
      <c r="I408" s="5">
        <v>45000000</v>
      </c>
      <c r="J408" s="5" t="s">
        <v>35</v>
      </c>
      <c r="K408" s="20">
        <v>12195.57091</v>
      </c>
      <c r="L408" s="15">
        <v>41821</v>
      </c>
      <c r="M408" s="15">
        <v>41974</v>
      </c>
      <c r="N408" s="1" t="s">
        <v>36</v>
      </c>
      <c r="O408" s="1" t="s">
        <v>63</v>
      </c>
    </row>
    <row r="409" spans="1:15" ht="204" customHeight="1">
      <c r="A409" s="1">
        <v>6393</v>
      </c>
      <c r="B409" s="1" t="s">
        <v>672</v>
      </c>
      <c r="C409" s="1">
        <v>4521012</v>
      </c>
      <c r="D409" s="2" t="s">
        <v>673</v>
      </c>
      <c r="E409" s="5" t="s">
        <v>43</v>
      </c>
      <c r="F409" s="5" t="s">
        <v>376</v>
      </c>
      <c r="G409" s="5" t="s">
        <v>378</v>
      </c>
      <c r="H409" s="5" t="s">
        <v>192</v>
      </c>
      <c r="I409" s="5">
        <v>45000000</v>
      </c>
      <c r="J409" s="5" t="s">
        <v>35</v>
      </c>
      <c r="K409" s="20">
        <v>10244.04782</v>
      </c>
      <c r="L409" s="15">
        <v>41821</v>
      </c>
      <c r="M409" s="15">
        <v>41974</v>
      </c>
      <c r="N409" s="1" t="s">
        <v>36</v>
      </c>
      <c r="O409" s="1" t="s">
        <v>63</v>
      </c>
    </row>
    <row r="410" spans="1:15" ht="165.75" customHeight="1">
      <c r="A410" s="1">
        <v>6394</v>
      </c>
      <c r="B410" s="1" t="s">
        <v>672</v>
      </c>
      <c r="C410" s="1">
        <v>4521012</v>
      </c>
      <c r="D410" s="2" t="s">
        <v>673</v>
      </c>
      <c r="E410" s="5" t="s">
        <v>43</v>
      </c>
      <c r="F410" s="5" t="s">
        <v>376</v>
      </c>
      <c r="G410" s="5" t="s">
        <v>378</v>
      </c>
      <c r="H410" s="5" t="s">
        <v>187</v>
      </c>
      <c r="I410" s="5">
        <v>45000000</v>
      </c>
      <c r="J410" s="5" t="s">
        <v>35</v>
      </c>
      <c r="K410" s="20">
        <v>8502.24175</v>
      </c>
      <c r="L410" s="15">
        <v>41821</v>
      </c>
      <c r="M410" s="15">
        <v>41974</v>
      </c>
      <c r="N410" s="1" t="s">
        <v>36</v>
      </c>
      <c r="O410" s="1" t="s">
        <v>63</v>
      </c>
    </row>
    <row r="411" spans="1:15" ht="204" customHeight="1">
      <c r="A411" s="1">
        <v>6395</v>
      </c>
      <c r="B411" s="1" t="s">
        <v>672</v>
      </c>
      <c r="C411" s="1">
        <v>4521012</v>
      </c>
      <c r="D411" s="2" t="s">
        <v>673</v>
      </c>
      <c r="E411" s="5" t="s">
        <v>43</v>
      </c>
      <c r="F411" s="5" t="s">
        <v>376</v>
      </c>
      <c r="G411" s="5" t="s">
        <v>378</v>
      </c>
      <c r="H411" s="5" t="s">
        <v>187</v>
      </c>
      <c r="I411" s="5">
        <v>45000000</v>
      </c>
      <c r="J411" s="5" t="s">
        <v>35</v>
      </c>
      <c r="K411" s="20">
        <v>9335.99152</v>
      </c>
      <c r="L411" s="15">
        <v>41821</v>
      </c>
      <c r="M411" s="15">
        <v>41974</v>
      </c>
      <c r="N411" s="1" t="s">
        <v>36</v>
      </c>
      <c r="O411" s="1" t="s">
        <v>63</v>
      </c>
    </row>
    <row r="412" spans="1:15" ht="216.75" customHeight="1">
      <c r="A412" s="1">
        <v>6396</v>
      </c>
      <c r="B412" s="1" t="s">
        <v>672</v>
      </c>
      <c r="C412" s="1">
        <v>4521012</v>
      </c>
      <c r="D412" s="2" t="s">
        <v>673</v>
      </c>
      <c r="E412" s="5" t="s">
        <v>43</v>
      </c>
      <c r="F412" s="5" t="s">
        <v>376</v>
      </c>
      <c r="G412" s="5" t="s">
        <v>378</v>
      </c>
      <c r="H412" s="5" t="s">
        <v>187</v>
      </c>
      <c r="I412" s="5">
        <v>45000000</v>
      </c>
      <c r="J412" s="5" t="s">
        <v>35</v>
      </c>
      <c r="K412" s="20">
        <v>7284.1063</v>
      </c>
      <c r="L412" s="15">
        <v>41821</v>
      </c>
      <c r="M412" s="15">
        <v>41974</v>
      </c>
      <c r="N412" s="1" t="s">
        <v>36</v>
      </c>
      <c r="O412" s="1" t="s">
        <v>63</v>
      </c>
    </row>
    <row r="413" spans="1:15" ht="153" customHeight="1">
      <c r="A413" s="1">
        <v>6397</v>
      </c>
      <c r="B413" s="1" t="s">
        <v>672</v>
      </c>
      <c r="C413" s="1">
        <v>4521012</v>
      </c>
      <c r="D413" s="2" t="s">
        <v>674</v>
      </c>
      <c r="E413" s="5" t="s">
        <v>43</v>
      </c>
      <c r="F413" s="5" t="s">
        <v>376</v>
      </c>
      <c r="G413" s="5" t="s">
        <v>378</v>
      </c>
      <c r="H413" s="5" t="s">
        <v>110</v>
      </c>
      <c r="I413" s="5">
        <v>45000000</v>
      </c>
      <c r="J413" s="5" t="s">
        <v>35</v>
      </c>
      <c r="K413" s="20">
        <v>16260.04637</v>
      </c>
      <c r="L413" s="15">
        <v>41821</v>
      </c>
      <c r="M413" s="15">
        <v>41974</v>
      </c>
      <c r="N413" s="1" t="s">
        <v>36</v>
      </c>
      <c r="O413" s="1" t="s">
        <v>63</v>
      </c>
    </row>
    <row r="414" spans="1:15" ht="98.25" customHeight="1">
      <c r="A414" s="1">
        <v>6398</v>
      </c>
      <c r="B414" s="1" t="s">
        <v>171</v>
      </c>
      <c r="C414" s="1">
        <v>5262510</v>
      </c>
      <c r="D414" s="2" t="s">
        <v>675</v>
      </c>
      <c r="E414" s="5" t="s">
        <v>43</v>
      </c>
      <c r="F414" s="5">
        <v>796</v>
      </c>
      <c r="G414" s="5" t="s">
        <v>46</v>
      </c>
      <c r="H414" s="5" t="s">
        <v>62</v>
      </c>
      <c r="I414" s="5">
        <v>45000000</v>
      </c>
      <c r="J414" s="5" t="s">
        <v>35</v>
      </c>
      <c r="K414" s="20">
        <v>1100</v>
      </c>
      <c r="L414" s="15">
        <v>41821</v>
      </c>
      <c r="M414" s="15">
        <v>41974</v>
      </c>
      <c r="N414" s="1" t="s">
        <v>36</v>
      </c>
      <c r="O414" s="1" t="s">
        <v>63</v>
      </c>
    </row>
    <row r="415" spans="1:15" ht="51" customHeight="1">
      <c r="A415" s="1">
        <v>6399</v>
      </c>
      <c r="B415" s="1" t="s">
        <v>315</v>
      </c>
      <c r="C415" s="1">
        <v>3520499</v>
      </c>
      <c r="D415" s="2" t="s">
        <v>542</v>
      </c>
      <c r="E415" s="5" t="s">
        <v>43</v>
      </c>
      <c r="F415" s="5" t="s">
        <v>376</v>
      </c>
      <c r="G415" s="5" t="s">
        <v>46</v>
      </c>
      <c r="H415" s="5" t="s">
        <v>62</v>
      </c>
      <c r="I415" s="5">
        <v>45000000</v>
      </c>
      <c r="J415" s="5" t="s">
        <v>35</v>
      </c>
      <c r="K415" s="27">
        <v>14109.0554</v>
      </c>
      <c r="L415" s="15">
        <v>41821</v>
      </c>
      <c r="M415" s="15">
        <v>41974</v>
      </c>
      <c r="N415" s="5" t="s">
        <v>36</v>
      </c>
      <c r="O415" s="1" t="s">
        <v>63</v>
      </c>
    </row>
    <row r="416" spans="1:15" ht="47.25" customHeight="1">
      <c r="A416" s="1">
        <v>6402</v>
      </c>
      <c r="B416" s="1" t="s">
        <v>676</v>
      </c>
      <c r="C416" s="1">
        <v>4528601</v>
      </c>
      <c r="D416" s="9" t="s">
        <v>677</v>
      </c>
      <c r="E416" s="9" t="s">
        <v>32</v>
      </c>
      <c r="F416" s="7">
        <v>796</v>
      </c>
      <c r="G416" s="7" t="s">
        <v>46</v>
      </c>
      <c r="H416" s="7" t="s">
        <v>62</v>
      </c>
      <c r="I416" s="7">
        <v>45000000</v>
      </c>
      <c r="J416" s="7" t="s">
        <v>35</v>
      </c>
      <c r="K416" s="43">
        <v>25586.72511</v>
      </c>
      <c r="L416" s="38">
        <v>41821</v>
      </c>
      <c r="M416" s="38">
        <v>41974</v>
      </c>
      <c r="N416" s="44" t="s">
        <v>36</v>
      </c>
      <c r="O416" s="7" t="s">
        <v>63</v>
      </c>
    </row>
    <row r="417" spans="1:15" ht="152.25" customHeight="1">
      <c r="A417" s="1">
        <v>6404</v>
      </c>
      <c r="B417" s="1" t="s">
        <v>678</v>
      </c>
      <c r="C417" s="1">
        <v>7523040</v>
      </c>
      <c r="D417" s="9" t="s">
        <v>679</v>
      </c>
      <c r="E417" s="5" t="s">
        <v>32</v>
      </c>
      <c r="F417" s="5">
        <v>796</v>
      </c>
      <c r="G417" s="5" t="s">
        <v>46</v>
      </c>
      <c r="H417" s="5" t="s">
        <v>62</v>
      </c>
      <c r="I417" s="5">
        <v>45000000</v>
      </c>
      <c r="J417" s="5" t="s">
        <v>35</v>
      </c>
      <c r="K417" s="20">
        <v>5663.10756</v>
      </c>
      <c r="L417" s="15">
        <v>41821</v>
      </c>
      <c r="M417" s="15" t="s">
        <v>413</v>
      </c>
      <c r="N417" s="1" t="s">
        <v>36</v>
      </c>
      <c r="O417" s="1" t="s">
        <v>63</v>
      </c>
    </row>
    <row r="418" spans="1:15" ht="58.5" customHeight="1">
      <c r="A418" s="1">
        <v>6405</v>
      </c>
      <c r="B418" s="1" t="s">
        <v>680</v>
      </c>
      <c r="C418" s="1">
        <v>9450040</v>
      </c>
      <c r="D418" s="2" t="s">
        <v>681</v>
      </c>
      <c r="E418" s="9" t="s">
        <v>32</v>
      </c>
      <c r="F418" s="7">
        <v>796</v>
      </c>
      <c r="G418" s="7" t="s">
        <v>46</v>
      </c>
      <c r="H418" s="7" t="s">
        <v>62</v>
      </c>
      <c r="I418" s="7">
        <v>45000000</v>
      </c>
      <c r="J418" s="7" t="s">
        <v>35</v>
      </c>
      <c r="K418" s="43" t="str">
        <f>TEXT(0,"710,88")</f>
        <v>710,88</v>
      </c>
      <c r="L418" s="38">
        <v>41821</v>
      </c>
      <c r="M418" s="38">
        <v>41974</v>
      </c>
      <c r="N418" s="44" t="s">
        <v>36</v>
      </c>
      <c r="O418" s="7" t="s">
        <v>63</v>
      </c>
    </row>
    <row r="419" spans="1:15" ht="57.75" customHeight="1">
      <c r="A419" s="1">
        <v>6406</v>
      </c>
      <c r="B419" s="1" t="s">
        <v>401</v>
      </c>
      <c r="C419" s="1">
        <v>2913000</v>
      </c>
      <c r="D419" s="2" t="s">
        <v>402</v>
      </c>
      <c r="E419" s="2" t="s">
        <v>32</v>
      </c>
      <c r="F419" s="1">
        <v>796</v>
      </c>
      <c r="G419" s="1" t="s">
        <v>46</v>
      </c>
      <c r="H419" s="1" t="s">
        <v>62</v>
      </c>
      <c r="I419" s="1">
        <v>45000000</v>
      </c>
      <c r="J419" s="1" t="s">
        <v>35</v>
      </c>
      <c r="K419" s="27">
        <v>3736.71743</v>
      </c>
      <c r="L419" s="15">
        <v>41821</v>
      </c>
      <c r="M419" s="15">
        <v>41974</v>
      </c>
      <c r="N419" s="5" t="s">
        <v>36</v>
      </c>
      <c r="O419" s="1" t="s">
        <v>63</v>
      </c>
    </row>
    <row r="420" spans="1:15" ht="63.75" customHeight="1">
      <c r="A420" s="1">
        <v>6409</v>
      </c>
      <c r="B420" s="1" t="s">
        <v>364</v>
      </c>
      <c r="C420" s="1">
        <v>2413250</v>
      </c>
      <c r="D420" s="2" t="s">
        <v>444</v>
      </c>
      <c r="E420" s="2" t="s">
        <v>32</v>
      </c>
      <c r="F420" s="1">
        <v>796</v>
      </c>
      <c r="G420" s="1" t="s">
        <v>46</v>
      </c>
      <c r="H420" s="1" t="s">
        <v>62</v>
      </c>
      <c r="I420" s="1">
        <v>45000000</v>
      </c>
      <c r="J420" s="1" t="s">
        <v>35</v>
      </c>
      <c r="K420" s="20">
        <v>1705.9146</v>
      </c>
      <c r="L420" s="15">
        <v>41821</v>
      </c>
      <c r="M420" s="15">
        <v>41974</v>
      </c>
      <c r="N420" s="5" t="s">
        <v>36</v>
      </c>
      <c r="O420" s="1" t="s">
        <v>63</v>
      </c>
    </row>
    <row r="421" spans="1:15" ht="51" customHeight="1">
      <c r="A421" s="1">
        <v>6411</v>
      </c>
      <c r="B421" s="1" t="s">
        <v>405</v>
      </c>
      <c r="C421" s="1">
        <v>3520499</v>
      </c>
      <c r="D421" s="2" t="s">
        <v>682</v>
      </c>
      <c r="E421" s="5" t="s">
        <v>43</v>
      </c>
      <c r="F421" s="5" t="s">
        <v>376</v>
      </c>
      <c r="G421" s="5" t="s">
        <v>46</v>
      </c>
      <c r="H421" s="5" t="s">
        <v>62</v>
      </c>
      <c r="I421" s="5">
        <v>45000000</v>
      </c>
      <c r="J421" s="5" t="s">
        <v>35</v>
      </c>
      <c r="K421" s="27" t="str">
        <f>TEXT(0,"33464,02")</f>
        <v>33464,02</v>
      </c>
      <c r="L421" s="15">
        <v>41821</v>
      </c>
      <c r="M421" s="15">
        <v>41974</v>
      </c>
      <c r="N421" s="5" t="s">
        <v>36</v>
      </c>
      <c r="O421" s="1" t="s">
        <v>63</v>
      </c>
    </row>
    <row r="422" spans="1:15" ht="38.25" customHeight="1">
      <c r="A422" s="1">
        <v>6412</v>
      </c>
      <c r="B422" s="1" t="s">
        <v>540</v>
      </c>
      <c r="C422" s="1">
        <v>45859091</v>
      </c>
      <c r="D422" s="2" t="s">
        <v>541</v>
      </c>
      <c r="E422" s="5" t="s">
        <v>43</v>
      </c>
      <c r="F422" s="5" t="s">
        <v>376</v>
      </c>
      <c r="G422" s="5" t="s">
        <v>46</v>
      </c>
      <c r="H422" s="5" t="s">
        <v>62</v>
      </c>
      <c r="I422" s="5">
        <v>45000000</v>
      </c>
      <c r="J422" s="5" t="s">
        <v>35</v>
      </c>
      <c r="K422" s="27">
        <v>1844.75</v>
      </c>
      <c r="L422" s="15">
        <v>41821</v>
      </c>
      <c r="M422" s="15">
        <v>41974</v>
      </c>
      <c r="N422" s="5" t="s">
        <v>36</v>
      </c>
      <c r="O422" s="1" t="s">
        <v>63</v>
      </c>
    </row>
    <row r="423" spans="1:15" ht="102" customHeight="1">
      <c r="A423" s="1">
        <v>6413</v>
      </c>
      <c r="B423" s="1" t="s">
        <v>683</v>
      </c>
      <c r="C423" s="1">
        <v>3313000</v>
      </c>
      <c r="D423" s="2" t="s">
        <v>684</v>
      </c>
      <c r="E423" s="5" t="s">
        <v>32</v>
      </c>
      <c r="F423" s="5">
        <v>796</v>
      </c>
      <c r="G423" s="5" t="s">
        <v>46</v>
      </c>
      <c r="H423" s="5" t="s">
        <v>62</v>
      </c>
      <c r="I423" s="5">
        <v>45000000</v>
      </c>
      <c r="J423" s="5" t="s">
        <v>35</v>
      </c>
      <c r="K423" s="20">
        <v>1240</v>
      </c>
      <c r="L423" s="15">
        <v>41821</v>
      </c>
      <c r="M423" s="15" t="s">
        <v>413</v>
      </c>
      <c r="N423" s="1" t="s">
        <v>36</v>
      </c>
      <c r="O423" s="1" t="s">
        <v>63</v>
      </c>
    </row>
    <row r="424" spans="1:15" s="73" customFormat="1" ht="76.5" customHeight="1">
      <c r="A424" s="1">
        <v>6415</v>
      </c>
      <c r="B424" s="1" t="s">
        <v>47</v>
      </c>
      <c r="C424" s="5" t="s">
        <v>125</v>
      </c>
      <c r="D424" s="82" t="s">
        <v>685</v>
      </c>
      <c r="E424" s="1" t="s">
        <v>43</v>
      </c>
      <c r="F424" s="1">
        <v>796</v>
      </c>
      <c r="G424" s="1" t="s">
        <v>46</v>
      </c>
      <c r="H424" s="1">
        <v>24</v>
      </c>
      <c r="I424" s="1">
        <v>45000000</v>
      </c>
      <c r="J424" s="1" t="s">
        <v>35</v>
      </c>
      <c r="K424" s="96" t="str">
        <f>TEXT(0,"2164,543")</f>
        <v>2164,543</v>
      </c>
      <c r="L424" s="15">
        <v>41730</v>
      </c>
      <c r="M424" s="15">
        <v>41974</v>
      </c>
      <c r="N424" s="5" t="s">
        <v>36</v>
      </c>
      <c r="O424" s="1" t="s">
        <v>63</v>
      </c>
    </row>
    <row r="425" spans="1:15" ht="76.5" customHeight="1">
      <c r="A425" s="7">
        <v>6416</v>
      </c>
      <c r="B425" s="1" t="s">
        <v>47</v>
      </c>
      <c r="C425" s="5" t="s">
        <v>125</v>
      </c>
      <c r="D425" s="2" t="s">
        <v>686</v>
      </c>
      <c r="E425" s="1" t="s">
        <v>43</v>
      </c>
      <c r="F425" s="1">
        <v>796</v>
      </c>
      <c r="G425" s="1" t="s">
        <v>46</v>
      </c>
      <c r="H425" s="1">
        <v>24</v>
      </c>
      <c r="I425" s="1">
        <v>45000000</v>
      </c>
      <c r="J425" s="1" t="s">
        <v>35</v>
      </c>
      <c r="K425" s="27">
        <v>2164.543</v>
      </c>
      <c r="L425" s="15">
        <v>41791</v>
      </c>
      <c r="M425" s="15">
        <v>41974</v>
      </c>
      <c r="N425" s="5" t="s">
        <v>36</v>
      </c>
      <c r="O425" s="1" t="s">
        <v>63</v>
      </c>
    </row>
    <row r="426" spans="1:15" ht="93.75" customHeight="1">
      <c r="A426" s="1">
        <v>6418</v>
      </c>
      <c r="B426" s="1" t="s">
        <v>687</v>
      </c>
      <c r="C426" s="1">
        <v>9460000</v>
      </c>
      <c r="D426" s="2" t="s">
        <v>688</v>
      </c>
      <c r="E426" s="5" t="s">
        <v>32</v>
      </c>
      <c r="F426" s="5">
        <v>796</v>
      </c>
      <c r="G426" s="5" t="s">
        <v>46</v>
      </c>
      <c r="H426" s="5" t="s">
        <v>62</v>
      </c>
      <c r="I426" s="5">
        <v>45000000</v>
      </c>
      <c r="J426" s="5" t="s">
        <v>35</v>
      </c>
      <c r="K426" s="20">
        <v>6544.8148</v>
      </c>
      <c r="L426" s="15">
        <v>41821</v>
      </c>
      <c r="M426" s="15" t="s">
        <v>413</v>
      </c>
      <c r="N426" s="1" t="s">
        <v>36</v>
      </c>
      <c r="O426" s="1" t="s">
        <v>63</v>
      </c>
    </row>
    <row r="427" spans="1:15" ht="66" customHeight="1">
      <c r="A427" s="1">
        <v>6419</v>
      </c>
      <c r="B427" s="1" t="s">
        <v>689</v>
      </c>
      <c r="C427" s="1" t="s">
        <v>690</v>
      </c>
      <c r="D427" s="2" t="s">
        <v>691</v>
      </c>
      <c r="E427" s="1" t="s">
        <v>32</v>
      </c>
      <c r="F427" s="1">
        <v>796</v>
      </c>
      <c r="G427" s="1" t="s">
        <v>46</v>
      </c>
      <c r="H427" s="5" t="s">
        <v>62</v>
      </c>
      <c r="I427" s="1">
        <v>45000000</v>
      </c>
      <c r="J427" s="1" t="s">
        <v>35</v>
      </c>
      <c r="K427" s="20">
        <v>5430.59842</v>
      </c>
      <c r="L427" s="15">
        <v>41821</v>
      </c>
      <c r="M427" s="15">
        <v>41974</v>
      </c>
      <c r="N427" s="5" t="s">
        <v>36</v>
      </c>
      <c r="O427" s="1" t="s">
        <v>63</v>
      </c>
    </row>
    <row r="428" spans="1:15" ht="38.25" customHeight="1">
      <c r="A428" s="1">
        <v>6426</v>
      </c>
      <c r="B428" s="1" t="s">
        <v>315</v>
      </c>
      <c r="C428" s="1">
        <v>3520499</v>
      </c>
      <c r="D428" s="2" t="s">
        <v>563</v>
      </c>
      <c r="E428" s="5" t="s">
        <v>43</v>
      </c>
      <c r="F428" s="5" t="s">
        <v>376</v>
      </c>
      <c r="G428" s="5" t="s">
        <v>46</v>
      </c>
      <c r="H428" s="5" t="s">
        <v>62</v>
      </c>
      <c r="I428" s="5">
        <v>45000000</v>
      </c>
      <c r="J428" s="5" t="s">
        <v>35</v>
      </c>
      <c r="K428" s="20">
        <v>3418.29822</v>
      </c>
      <c r="L428" s="15">
        <v>41821</v>
      </c>
      <c r="M428" s="15">
        <v>41974</v>
      </c>
      <c r="N428" s="5" t="s">
        <v>36</v>
      </c>
      <c r="O428" s="1" t="s">
        <v>63</v>
      </c>
    </row>
    <row r="429" spans="1:15" ht="51" customHeight="1">
      <c r="A429" s="1">
        <v>6428</v>
      </c>
      <c r="B429" s="1" t="s">
        <v>330</v>
      </c>
      <c r="C429" s="1">
        <v>3321109</v>
      </c>
      <c r="D429" s="2" t="s">
        <v>585</v>
      </c>
      <c r="E429" s="5" t="s">
        <v>43</v>
      </c>
      <c r="F429" s="5" t="s">
        <v>376</v>
      </c>
      <c r="G429" s="5" t="s">
        <v>46</v>
      </c>
      <c r="H429" s="5" t="s">
        <v>62</v>
      </c>
      <c r="I429" s="5">
        <v>45000000</v>
      </c>
      <c r="J429" s="5" t="s">
        <v>35</v>
      </c>
      <c r="K429" s="20">
        <v>28379.71469</v>
      </c>
      <c r="L429" s="15">
        <v>41821</v>
      </c>
      <c r="M429" s="15">
        <v>41974</v>
      </c>
      <c r="N429" s="5" t="s">
        <v>36</v>
      </c>
      <c r="O429" s="1" t="s">
        <v>63</v>
      </c>
    </row>
    <row r="430" spans="1:15" ht="38.25" customHeight="1">
      <c r="A430" s="1">
        <v>6429</v>
      </c>
      <c r="B430" s="1" t="s">
        <v>561</v>
      </c>
      <c r="C430" s="1">
        <v>3430334</v>
      </c>
      <c r="D430" s="2" t="s">
        <v>562</v>
      </c>
      <c r="E430" s="5" t="s">
        <v>43</v>
      </c>
      <c r="F430" s="5" t="s">
        <v>376</v>
      </c>
      <c r="G430" s="5" t="s">
        <v>46</v>
      </c>
      <c r="H430" s="5" t="s">
        <v>62</v>
      </c>
      <c r="I430" s="5">
        <v>45000000</v>
      </c>
      <c r="J430" s="5" t="s">
        <v>35</v>
      </c>
      <c r="K430" s="20">
        <v>1581.19</v>
      </c>
      <c r="L430" s="15">
        <v>41821</v>
      </c>
      <c r="M430" s="15">
        <v>41974</v>
      </c>
      <c r="N430" s="5" t="s">
        <v>36</v>
      </c>
      <c r="O430" s="1" t="s">
        <v>63</v>
      </c>
    </row>
    <row r="431" spans="1:15" ht="38.25" customHeight="1">
      <c r="A431" s="1">
        <v>6430</v>
      </c>
      <c r="B431" s="1" t="s">
        <v>561</v>
      </c>
      <c r="C431" s="1">
        <v>3430334</v>
      </c>
      <c r="D431" s="2" t="s">
        <v>562</v>
      </c>
      <c r="E431" s="5" t="s">
        <v>43</v>
      </c>
      <c r="F431" s="5" t="s">
        <v>376</v>
      </c>
      <c r="G431" s="5" t="s">
        <v>46</v>
      </c>
      <c r="H431" s="5" t="s">
        <v>62</v>
      </c>
      <c r="I431" s="5">
        <v>45000000</v>
      </c>
      <c r="J431" s="5" t="s">
        <v>35</v>
      </c>
      <c r="K431" s="20">
        <v>4020.21844</v>
      </c>
      <c r="L431" s="15">
        <v>41821</v>
      </c>
      <c r="M431" s="15">
        <v>41974</v>
      </c>
      <c r="N431" s="5" t="s">
        <v>36</v>
      </c>
      <c r="O431" s="1" t="s">
        <v>63</v>
      </c>
    </row>
    <row r="432" spans="1:15" ht="42.75" customHeight="1">
      <c r="A432" s="1">
        <v>6431</v>
      </c>
      <c r="B432" s="6" t="s">
        <v>434</v>
      </c>
      <c r="C432" s="6">
        <v>2429683</v>
      </c>
      <c r="D432" s="2" t="s">
        <v>435</v>
      </c>
      <c r="E432" s="5" t="s">
        <v>32</v>
      </c>
      <c r="F432" s="5">
        <v>796</v>
      </c>
      <c r="G432" s="5" t="s">
        <v>436</v>
      </c>
      <c r="H432" s="5" t="s">
        <v>62</v>
      </c>
      <c r="I432" s="5">
        <v>45000000</v>
      </c>
      <c r="J432" s="5" t="s">
        <v>35</v>
      </c>
      <c r="K432" s="20">
        <v>2897.19687</v>
      </c>
      <c r="L432" s="15">
        <v>41821</v>
      </c>
      <c r="M432" s="15">
        <v>41974</v>
      </c>
      <c r="N432" s="5" t="s">
        <v>36</v>
      </c>
      <c r="O432" s="1" t="s">
        <v>63</v>
      </c>
    </row>
    <row r="433" spans="1:15" ht="109.5" customHeight="1">
      <c r="A433" s="1">
        <v>6432</v>
      </c>
      <c r="B433" s="1" t="s">
        <v>672</v>
      </c>
      <c r="C433" s="1">
        <v>4521012</v>
      </c>
      <c r="D433" s="2" t="s">
        <v>673</v>
      </c>
      <c r="E433" s="5" t="s">
        <v>43</v>
      </c>
      <c r="F433" s="5" t="s">
        <v>376</v>
      </c>
      <c r="G433" s="5" t="s">
        <v>378</v>
      </c>
      <c r="H433" s="5" t="s">
        <v>192</v>
      </c>
      <c r="I433" s="5">
        <v>45000000</v>
      </c>
      <c r="J433" s="5" t="s">
        <v>35</v>
      </c>
      <c r="K433" s="20">
        <v>11710.59532</v>
      </c>
      <c r="L433" s="15">
        <v>41821</v>
      </c>
      <c r="M433" s="15">
        <v>41974</v>
      </c>
      <c r="N433" s="1" t="s">
        <v>36</v>
      </c>
      <c r="O433" s="1" t="s">
        <v>63</v>
      </c>
    </row>
    <row r="434" spans="1:15" ht="140.25" customHeight="1">
      <c r="A434" s="1">
        <v>6434</v>
      </c>
      <c r="B434" s="7" t="s">
        <v>672</v>
      </c>
      <c r="C434" s="7">
        <v>4521012</v>
      </c>
      <c r="D434" s="2" t="s">
        <v>692</v>
      </c>
      <c r="E434" s="44" t="s">
        <v>43</v>
      </c>
      <c r="F434" s="44" t="s">
        <v>376</v>
      </c>
      <c r="G434" s="44" t="s">
        <v>378</v>
      </c>
      <c r="H434" s="7">
        <v>6</v>
      </c>
      <c r="I434" s="44">
        <v>45000000</v>
      </c>
      <c r="J434" s="44" t="s">
        <v>35</v>
      </c>
      <c r="K434" s="20">
        <v>6777.75689</v>
      </c>
      <c r="L434" s="38">
        <v>41821</v>
      </c>
      <c r="M434" s="38">
        <v>41974</v>
      </c>
      <c r="N434" s="7" t="s">
        <v>36</v>
      </c>
      <c r="O434" s="7" t="s">
        <v>63</v>
      </c>
    </row>
    <row r="435" spans="1:15" ht="153" customHeight="1">
      <c r="A435" s="1">
        <v>6435</v>
      </c>
      <c r="B435" s="1" t="s">
        <v>672</v>
      </c>
      <c r="C435" s="1">
        <v>4521012</v>
      </c>
      <c r="D435" s="2" t="s">
        <v>693</v>
      </c>
      <c r="E435" s="5" t="s">
        <v>43</v>
      </c>
      <c r="F435" s="5" t="s">
        <v>376</v>
      </c>
      <c r="G435" s="5" t="s">
        <v>378</v>
      </c>
      <c r="H435" s="1">
        <v>1</v>
      </c>
      <c r="I435" s="5">
        <v>45000000</v>
      </c>
      <c r="J435" s="5" t="s">
        <v>35</v>
      </c>
      <c r="K435" s="20">
        <v>10371.72792</v>
      </c>
      <c r="L435" s="15">
        <v>41821</v>
      </c>
      <c r="M435" s="15">
        <v>41974</v>
      </c>
      <c r="N435" s="1" t="s">
        <v>36</v>
      </c>
      <c r="O435" s="1" t="s">
        <v>63</v>
      </c>
    </row>
    <row r="436" spans="1:15" ht="127.5" customHeight="1">
      <c r="A436" s="1">
        <v>6436</v>
      </c>
      <c r="B436" s="1" t="s">
        <v>672</v>
      </c>
      <c r="C436" s="1">
        <v>4521012</v>
      </c>
      <c r="D436" s="2" t="s">
        <v>692</v>
      </c>
      <c r="E436" s="5" t="s">
        <v>43</v>
      </c>
      <c r="F436" s="5" t="s">
        <v>376</v>
      </c>
      <c r="G436" s="5" t="s">
        <v>378</v>
      </c>
      <c r="H436" s="1">
        <v>2</v>
      </c>
      <c r="I436" s="5">
        <v>45000000</v>
      </c>
      <c r="J436" s="5" t="s">
        <v>35</v>
      </c>
      <c r="K436" s="20">
        <v>4505.9444</v>
      </c>
      <c r="L436" s="15">
        <v>41821</v>
      </c>
      <c r="M436" s="15">
        <v>41974</v>
      </c>
      <c r="N436" s="1" t="s">
        <v>36</v>
      </c>
      <c r="O436" s="1" t="s">
        <v>63</v>
      </c>
    </row>
    <row r="437" spans="1:15" ht="52.5" customHeight="1">
      <c r="A437" s="1">
        <v>6437</v>
      </c>
      <c r="B437" s="1" t="s">
        <v>390</v>
      </c>
      <c r="C437" s="1">
        <v>2928348</v>
      </c>
      <c r="D437" s="2" t="s">
        <v>694</v>
      </c>
      <c r="E437" s="5" t="s">
        <v>43</v>
      </c>
      <c r="F437" s="5" t="s">
        <v>376</v>
      </c>
      <c r="G437" s="5" t="s">
        <v>46</v>
      </c>
      <c r="H437" s="5" t="s">
        <v>62</v>
      </c>
      <c r="I437" s="5">
        <v>45000000</v>
      </c>
      <c r="J437" s="5" t="s">
        <v>35</v>
      </c>
      <c r="K437" s="20">
        <v>8120.9484</v>
      </c>
      <c r="L437" s="15">
        <v>41821</v>
      </c>
      <c r="M437" s="15">
        <v>41974</v>
      </c>
      <c r="N437" s="5" t="s">
        <v>36</v>
      </c>
      <c r="O437" s="1" t="s">
        <v>63</v>
      </c>
    </row>
    <row r="438" spans="1:15" ht="105" customHeight="1">
      <c r="A438" s="1">
        <v>6438</v>
      </c>
      <c r="B438" s="21" t="s">
        <v>325</v>
      </c>
      <c r="C438" s="21">
        <v>4540020</v>
      </c>
      <c r="D438" s="17" t="s">
        <v>695</v>
      </c>
      <c r="E438" s="21" t="s">
        <v>43</v>
      </c>
      <c r="F438" s="21">
        <v>796</v>
      </c>
      <c r="G438" s="21" t="s">
        <v>46</v>
      </c>
      <c r="H438" s="31" t="s">
        <v>62</v>
      </c>
      <c r="I438" s="21">
        <v>45000000</v>
      </c>
      <c r="J438" s="21" t="s">
        <v>35</v>
      </c>
      <c r="K438" s="20">
        <v>73432.1</v>
      </c>
      <c r="L438" s="15">
        <v>41821</v>
      </c>
      <c r="M438" s="15">
        <v>41974</v>
      </c>
      <c r="N438" s="5" t="s">
        <v>36</v>
      </c>
      <c r="O438" s="1" t="s">
        <v>63</v>
      </c>
    </row>
    <row r="439" spans="1:15" ht="105" customHeight="1">
      <c r="A439" s="1">
        <v>6439</v>
      </c>
      <c r="B439" s="21" t="s">
        <v>325</v>
      </c>
      <c r="C439" s="21">
        <v>4540020</v>
      </c>
      <c r="D439" s="17" t="s">
        <v>696</v>
      </c>
      <c r="E439" s="21" t="s">
        <v>43</v>
      </c>
      <c r="F439" s="21">
        <v>796</v>
      </c>
      <c r="G439" s="21" t="s">
        <v>46</v>
      </c>
      <c r="H439" s="31" t="s">
        <v>62</v>
      </c>
      <c r="I439" s="21">
        <v>45000000</v>
      </c>
      <c r="J439" s="21" t="s">
        <v>35</v>
      </c>
      <c r="K439" s="20">
        <v>41277.9</v>
      </c>
      <c r="L439" s="15">
        <v>41821</v>
      </c>
      <c r="M439" s="15">
        <v>41974</v>
      </c>
      <c r="N439" s="5" t="s">
        <v>36</v>
      </c>
      <c r="O439" s="1" t="s">
        <v>63</v>
      </c>
    </row>
    <row r="440" spans="1:15" ht="87" customHeight="1">
      <c r="A440" s="1">
        <v>6440</v>
      </c>
      <c r="B440" s="1" t="s">
        <v>325</v>
      </c>
      <c r="C440" s="1">
        <v>4540020</v>
      </c>
      <c r="D440" s="2" t="s">
        <v>697</v>
      </c>
      <c r="E440" s="5" t="s">
        <v>32</v>
      </c>
      <c r="F440" s="5">
        <v>796</v>
      </c>
      <c r="G440" s="5" t="s">
        <v>46</v>
      </c>
      <c r="H440" s="5" t="s">
        <v>62</v>
      </c>
      <c r="I440" s="5">
        <v>45000000</v>
      </c>
      <c r="J440" s="5" t="s">
        <v>35</v>
      </c>
      <c r="K440" s="20">
        <v>24096.29</v>
      </c>
      <c r="L440" s="15">
        <v>41821</v>
      </c>
      <c r="M440" s="15" t="s">
        <v>413</v>
      </c>
      <c r="N440" s="1" t="s">
        <v>36</v>
      </c>
      <c r="O440" s="1" t="s">
        <v>63</v>
      </c>
    </row>
    <row r="441" spans="1:15" ht="38.25" customHeight="1">
      <c r="A441" s="1">
        <v>6441</v>
      </c>
      <c r="B441" s="1" t="s">
        <v>516</v>
      </c>
      <c r="C441" s="1" t="s">
        <v>522</v>
      </c>
      <c r="D441" s="2" t="s">
        <v>523</v>
      </c>
      <c r="E441" s="5" t="s">
        <v>43</v>
      </c>
      <c r="F441" s="5" t="s">
        <v>376</v>
      </c>
      <c r="G441" s="5" t="s">
        <v>46</v>
      </c>
      <c r="H441" s="5" t="s">
        <v>62</v>
      </c>
      <c r="I441" s="5">
        <v>45000000</v>
      </c>
      <c r="J441" s="5" t="s">
        <v>35</v>
      </c>
      <c r="K441" s="20" t="str">
        <f>TEXT(0,3175.13)</f>
        <v>3175,13</v>
      </c>
      <c r="L441" s="15">
        <v>41821</v>
      </c>
      <c r="M441" s="15">
        <v>41974</v>
      </c>
      <c r="N441" s="5" t="s">
        <v>36</v>
      </c>
      <c r="O441" s="5" t="s">
        <v>63</v>
      </c>
    </row>
    <row r="442" spans="1:15" ht="38.25" customHeight="1">
      <c r="A442" s="1">
        <v>6442</v>
      </c>
      <c r="B442" s="1" t="s">
        <v>276</v>
      </c>
      <c r="C442" s="1">
        <v>2917170</v>
      </c>
      <c r="D442" s="2" t="s">
        <v>288</v>
      </c>
      <c r="E442" s="1" t="s">
        <v>32</v>
      </c>
      <c r="F442" s="1">
        <v>796</v>
      </c>
      <c r="G442" s="1" t="s">
        <v>46</v>
      </c>
      <c r="H442" s="1" t="s">
        <v>62</v>
      </c>
      <c r="I442" s="1">
        <v>45000000</v>
      </c>
      <c r="J442" s="1" t="s">
        <v>35</v>
      </c>
      <c r="K442" s="20">
        <v>2588.96228</v>
      </c>
      <c r="L442" s="15">
        <v>41821</v>
      </c>
      <c r="M442" s="15">
        <v>41974</v>
      </c>
      <c r="N442" s="5" t="s">
        <v>36</v>
      </c>
      <c r="O442" s="1" t="s">
        <v>63</v>
      </c>
    </row>
    <row r="443" spans="1:15" ht="88.5" customHeight="1">
      <c r="A443" s="1">
        <v>6443</v>
      </c>
      <c r="B443" s="1" t="s">
        <v>364</v>
      </c>
      <c r="C443" s="1">
        <v>2413250</v>
      </c>
      <c r="D443" s="2" t="s">
        <v>444</v>
      </c>
      <c r="E443" s="2" t="s">
        <v>32</v>
      </c>
      <c r="F443" s="1">
        <v>796</v>
      </c>
      <c r="G443" s="1" t="s">
        <v>46</v>
      </c>
      <c r="H443" s="1" t="s">
        <v>62</v>
      </c>
      <c r="I443" s="1">
        <v>45000000</v>
      </c>
      <c r="J443" s="1" t="s">
        <v>35</v>
      </c>
      <c r="K443" s="20">
        <v>2414.06162</v>
      </c>
      <c r="L443" s="15">
        <v>41821</v>
      </c>
      <c r="M443" s="15">
        <v>41974</v>
      </c>
      <c r="N443" s="5" t="s">
        <v>36</v>
      </c>
      <c r="O443" s="1" t="s">
        <v>63</v>
      </c>
    </row>
    <row r="444" spans="1:15" ht="84.75" customHeight="1">
      <c r="A444" s="1">
        <v>6446</v>
      </c>
      <c r="B444" s="1" t="s">
        <v>236</v>
      </c>
      <c r="C444" s="1" t="s">
        <v>237</v>
      </c>
      <c r="D444" s="2" t="s">
        <v>238</v>
      </c>
      <c r="E444" s="1" t="s">
        <v>43</v>
      </c>
      <c r="F444" s="1">
        <v>796</v>
      </c>
      <c r="G444" s="1" t="s">
        <v>46</v>
      </c>
      <c r="H444" s="35">
        <v>1</v>
      </c>
      <c r="I444" s="1">
        <v>45000000</v>
      </c>
      <c r="J444" s="1" t="s">
        <v>35</v>
      </c>
      <c r="K444" s="79" t="str">
        <f>TEXT(0,24500)</f>
        <v>24500</v>
      </c>
      <c r="L444" s="15">
        <v>41821</v>
      </c>
      <c r="M444" s="15">
        <v>41974</v>
      </c>
      <c r="N444" s="5" t="s">
        <v>36</v>
      </c>
      <c r="O444" s="1" t="s">
        <v>63</v>
      </c>
    </row>
    <row r="445" spans="1:15" ht="51" customHeight="1">
      <c r="A445" s="1">
        <v>6447</v>
      </c>
      <c r="B445" s="1" t="s">
        <v>437</v>
      </c>
      <c r="C445" s="1">
        <v>2922790</v>
      </c>
      <c r="D445" s="2" t="s">
        <v>438</v>
      </c>
      <c r="E445" s="2" t="s">
        <v>32</v>
      </c>
      <c r="F445" s="1">
        <v>796</v>
      </c>
      <c r="G445" s="1" t="s">
        <v>46</v>
      </c>
      <c r="H445" s="1" t="s">
        <v>62</v>
      </c>
      <c r="I445" s="1">
        <v>45000000</v>
      </c>
      <c r="J445" s="1" t="s">
        <v>35</v>
      </c>
      <c r="K445" s="27">
        <v>4995.19585</v>
      </c>
      <c r="L445" s="15">
        <v>41821</v>
      </c>
      <c r="M445" s="15">
        <v>41974</v>
      </c>
      <c r="N445" s="5" t="s">
        <v>36</v>
      </c>
      <c r="O445" s="1" t="s">
        <v>63</v>
      </c>
    </row>
    <row r="446" spans="1:15" ht="63.75" customHeight="1">
      <c r="A446" s="1">
        <v>6448</v>
      </c>
      <c r="B446" s="1" t="s">
        <v>331</v>
      </c>
      <c r="C446" s="1">
        <v>2925166</v>
      </c>
      <c r="D446" s="2" t="s">
        <v>698</v>
      </c>
      <c r="E446" s="2" t="s">
        <v>32</v>
      </c>
      <c r="F446" s="1">
        <v>796</v>
      </c>
      <c r="G446" s="1" t="s">
        <v>58</v>
      </c>
      <c r="H446" s="1" t="s">
        <v>62</v>
      </c>
      <c r="I446" s="1">
        <v>45000000</v>
      </c>
      <c r="J446" s="1" t="s">
        <v>35</v>
      </c>
      <c r="K446" s="20">
        <v>9790.59322</v>
      </c>
      <c r="L446" s="15">
        <v>41821</v>
      </c>
      <c r="M446" s="15">
        <v>41974</v>
      </c>
      <c r="N446" s="5" t="s">
        <v>36</v>
      </c>
      <c r="O446" s="1" t="s">
        <v>63</v>
      </c>
    </row>
    <row r="447" spans="1:15" ht="63.75" customHeight="1">
      <c r="A447" s="1">
        <v>6450</v>
      </c>
      <c r="B447" s="1" t="s">
        <v>312</v>
      </c>
      <c r="C447" s="5" t="s">
        <v>313</v>
      </c>
      <c r="D447" s="2" t="s">
        <v>699</v>
      </c>
      <c r="E447" s="1" t="s">
        <v>43</v>
      </c>
      <c r="F447" s="1">
        <v>796</v>
      </c>
      <c r="G447" s="1" t="s">
        <v>46</v>
      </c>
      <c r="H447" s="1">
        <v>118</v>
      </c>
      <c r="I447" s="1">
        <v>45000000</v>
      </c>
      <c r="J447" s="1" t="s">
        <v>35</v>
      </c>
      <c r="K447" s="20">
        <v>167637.888</v>
      </c>
      <c r="L447" s="15">
        <v>41852</v>
      </c>
      <c r="M447" s="15">
        <v>41974</v>
      </c>
      <c r="N447" s="5" t="s">
        <v>36</v>
      </c>
      <c r="O447" s="1" t="s">
        <v>63</v>
      </c>
    </row>
    <row r="448" spans="1:15" ht="38.25" customHeight="1">
      <c r="A448" s="7">
        <v>6461</v>
      </c>
      <c r="B448" s="1" t="s">
        <v>115</v>
      </c>
      <c r="C448" s="1">
        <v>2944160</v>
      </c>
      <c r="D448" s="2" t="s">
        <v>701</v>
      </c>
      <c r="E448" s="1" t="s">
        <v>43</v>
      </c>
      <c r="F448" s="1">
        <v>796</v>
      </c>
      <c r="G448" s="1" t="s">
        <v>46</v>
      </c>
      <c r="H448" s="1">
        <v>3</v>
      </c>
      <c r="I448" s="1">
        <v>45000000</v>
      </c>
      <c r="J448" s="1" t="s">
        <v>35</v>
      </c>
      <c r="K448" s="27" t="str">
        <f>TEXT(0,3655.94)</f>
        <v>3655,94</v>
      </c>
      <c r="L448" s="15">
        <v>41821</v>
      </c>
      <c r="M448" s="15">
        <v>41974</v>
      </c>
      <c r="N448" s="5" t="s">
        <v>36</v>
      </c>
      <c r="O448" s="1" t="s">
        <v>63</v>
      </c>
    </row>
    <row r="449" spans="1:15" ht="63.75" customHeight="1">
      <c r="A449" s="7">
        <v>6466</v>
      </c>
      <c r="B449" s="1" t="s">
        <v>603</v>
      </c>
      <c r="C449" s="1">
        <v>2320030</v>
      </c>
      <c r="D449" s="2" t="s">
        <v>604</v>
      </c>
      <c r="E449" s="5" t="s">
        <v>43</v>
      </c>
      <c r="F449" s="5" t="s">
        <v>376</v>
      </c>
      <c r="G449" s="5" t="s">
        <v>46</v>
      </c>
      <c r="H449" s="5" t="s">
        <v>62</v>
      </c>
      <c r="I449" s="5">
        <v>45000000</v>
      </c>
      <c r="J449" s="5" t="s">
        <v>35</v>
      </c>
      <c r="K449" s="20">
        <v>12324.20257</v>
      </c>
      <c r="L449" s="15">
        <v>41821</v>
      </c>
      <c r="M449" s="15">
        <v>41974</v>
      </c>
      <c r="N449" s="5" t="s">
        <v>36</v>
      </c>
      <c r="O449" s="1" t="s">
        <v>63</v>
      </c>
    </row>
    <row r="450" spans="1:15" ht="38.25" customHeight="1">
      <c r="A450" s="1">
        <v>6478</v>
      </c>
      <c r="B450" s="7" t="s">
        <v>329</v>
      </c>
      <c r="C450" s="7">
        <v>2714000</v>
      </c>
      <c r="D450" s="9" t="s">
        <v>670</v>
      </c>
      <c r="E450" s="44" t="s">
        <v>43</v>
      </c>
      <c r="F450" s="44" t="s">
        <v>376</v>
      </c>
      <c r="G450" s="44" t="s">
        <v>46</v>
      </c>
      <c r="H450" s="44" t="s">
        <v>62</v>
      </c>
      <c r="I450" s="44">
        <v>45000000</v>
      </c>
      <c r="J450" s="44" t="s">
        <v>35</v>
      </c>
      <c r="K450" s="50">
        <v>3978.86892</v>
      </c>
      <c r="L450" s="38">
        <v>41821</v>
      </c>
      <c r="M450" s="38">
        <v>41974</v>
      </c>
      <c r="N450" s="44" t="s">
        <v>36</v>
      </c>
      <c r="O450" s="44" t="s">
        <v>63</v>
      </c>
    </row>
    <row r="451" spans="1:15" ht="136.5" customHeight="1">
      <c r="A451" s="1">
        <v>6481</v>
      </c>
      <c r="B451" s="1" t="s">
        <v>374</v>
      </c>
      <c r="C451" s="1">
        <v>4530015</v>
      </c>
      <c r="D451" s="2" t="s">
        <v>702</v>
      </c>
      <c r="E451" s="1" t="s">
        <v>43</v>
      </c>
      <c r="F451" s="1">
        <v>796</v>
      </c>
      <c r="G451" s="1" t="s">
        <v>46</v>
      </c>
      <c r="H451" s="35" t="s">
        <v>62</v>
      </c>
      <c r="I451" s="1">
        <v>45000000</v>
      </c>
      <c r="J451" s="1" t="s">
        <v>35</v>
      </c>
      <c r="K451" s="20" t="str">
        <f>TEXT(0,11529.44)</f>
        <v>11529,44</v>
      </c>
      <c r="L451" s="15">
        <v>41821</v>
      </c>
      <c r="M451" s="15">
        <v>41974</v>
      </c>
      <c r="N451" s="5" t="s">
        <v>36</v>
      </c>
      <c r="O451" s="1" t="s">
        <v>63</v>
      </c>
    </row>
    <row r="452" spans="1:15" ht="38.25" customHeight="1">
      <c r="A452" s="1">
        <v>6482</v>
      </c>
      <c r="B452" s="1" t="s">
        <v>364</v>
      </c>
      <c r="C452" s="1">
        <v>2893580</v>
      </c>
      <c r="D452" s="2" t="s">
        <v>557</v>
      </c>
      <c r="E452" s="5" t="s">
        <v>43</v>
      </c>
      <c r="F452" s="5" t="s">
        <v>376</v>
      </c>
      <c r="G452" s="5" t="s">
        <v>46</v>
      </c>
      <c r="H452" s="5" t="s">
        <v>62</v>
      </c>
      <c r="I452" s="5">
        <v>45000000</v>
      </c>
      <c r="J452" s="5" t="s">
        <v>35</v>
      </c>
      <c r="K452" s="20">
        <v>6762.74536</v>
      </c>
      <c r="L452" s="15">
        <v>41821</v>
      </c>
      <c r="M452" s="15">
        <v>41974</v>
      </c>
      <c r="N452" s="5" t="s">
        <v>36</v>
      </c>
      <c r="O452" s="1" t="s">
        <v>63</v>
      </c>
    </row>
    <row r="453" spans="1:15" ht="51" customHeight="1">
      <c r="A453" s="1">
        <v>6485</v>
      </c>
      <c r="B453" s="1" t="s">
        <v>315</v>
      </c>
      <c r="C453" s="1">
        <v>3520499</v>
      </c>
      <c r="D453" s="2" t="s">
        <v>558</v>
      </c>
      <c r="E453" s="5" t="s">
        <v>43</v>
      </c>
      <c r="F453" s="5" t="s">
        <v>376</v>
      </c>
      <c r="G453" s="5" t="s">
        <v>46</v>
      </c>
      <c r="H453" s="5" t="s">
        <v>62</v>
      </c>
      <c r="I453" s="5">
        <v>45000000</v>
      </c>
      <c r="J453" s="5" t="s">
        <v>35</v>
      </c>
      <c r="K453" s="41">
        <v>33315.89452</v>
      </c>
      <c r="L453" s="15">
        <v>41821</v>
      </c>
      <c r="M453" s="15">
        <v>41974</v>
      </c>
      <c r="N453" s="5" t="s">
        <v>36</v>
      </c>
      <c r="O453" s="1" t="s">
        <v>63</v>
      </c>
    </row>
    <row r="454" spans="1:15" ht="63.75" customHeight="1">
      <c r="A454" s="1">
        <v>6486</v>
      </c>
      <c r="B454" s="11" t="s">
        <v>50</v>
      </c>
      <c r="C454" s="10">
        <v>9460000</v>
      </c>
      <c r="D454" s="13" t="s">
        <v>363</v>
      </c>
      <c r="E454" s="11" t="s">
        <v>43</v>
      </c>
      <c r="F454" s="11">
        <v>796</v>
      </c>
      <c r="G454" s="11" t="s">
        <v>46</v>
      </c>
      <c r="H454" s="11">
        <v>4</v>
      </c>
      <c r="I454" s="11">
        <v>45000000</v>
      </c>
      <c r="J454" s="11" t="s">
        <v>35</v>
      </c>
      <c r="K454" s="42">
        <v>5888.473</v>
      </c>
      <c r="L454" s="15">
        <v>41852</v>
      </c>
      <c r="M454" s="15">
        <v>41974</v>
      </c>
      <c r="N454" s="5" t="s">
        <v>36</v>
      </c>
      <c r="O454" s="1" t="s">
        <v>63</v>
      </c>
    </row>
    <row r="455" spans="1:15" ht="51" customHeight="1">
      <c r="A455" s="1">
        <v>6487</v>
      </c>
      <c r="B455" s="1" t="s">
        <v>405</v>
      </c>
      <c r="C455" s="1">
        <v>3520499</v>
      </c>
      <c r="D455" s="2" t="s">
        <v>682</v>
      </c>
      <c r="E455" s="5" t="s">
        <v>43</v>
      </c>
      <c r="F455" s="5" t="s">
        <v>376</v>
      </c>
      <c r="G455" s="5" t="s">
        <v>46</v>
      </c>
      <c r="H455" s="5" t="s">
        <v>62</v>
      </c>
      <c r="I455" s="5">
        <v>45000000</v>
      </c>
      <c r="J455" s="5" t="s">
        <v>35</v>
      </c>
      <c r="K455" s="27">
        <v>33464.02043</v>
      </c>
      <c r="L455" s="15">
        <v>41821</v>
      </c>
      <c r="M455" s="15">
        <v>41974</v>
      </c>
      <c r="N455" s="5" t="s">
        <v>36</v>
      </c>
      <c r="O455" s="1" t="s">
        <v>63</v>
      </c>
    </row>
    <row r="456" spans="1:15" ht="102" customHeight="1">
      <c r="A456" s="1">
        <v>6490</v>
      </c>
      <c r="B456" s="1" t="s">
        <v>703</v>
      </c>
      <c r="C456" s="1">
        <v>6719090</v>
      </c>
      <c r="D456" s="2" t="s">
        <v>704</v>
      </c>
      <c r="E456" s="2" t="s">
        <v>32</v>
      </c>
      <c r="F456" s="1">
        <v>796</v>
      </c>
      <c r="G456" s="1" t="s">
        <v>46</v>
      </c>
      <c r="H456" s="1" t="s">
        <v>62</v>
      </c>
      <c r="I456" s="1">
        <v>45000000</v>
      </c>
      <c r="J456" s="1" t="s">
        <v>35</v>
      </c>
      <c r="K456" s="20" t="str">
        <f>TEXT(0,"5000,00")</f>
        <v>5000,00</v>
      </c>
      <c r="L456" s="15">
        <v>41852</v>
      </c>
      <c r="M456" s="15">
        <v>41974</v>
      </c>
      <c r="N456" s="5" t="s">
        <v>36</v>
      </c>
      <c r="O456" s="1" t="s">
        <v>63</v>
      </c>
    </row>
    <row r="457" spans="1:15" ht="38.25" customHeight="1">
      <c r="A457" s="1">
        <v>6491</v>
      </c>
      <c r="B457" s="1" t="s">
        <v>403</v>
      </c>
      <c r="C457" s="1">
        <v>2714710</v>
      </c>
      <c r="D457" s="2" t="s">
        <v>530</v>
      </c>
      <c r="E457" s="2" t="s">
        <v>32</v>
      </c>
      <c r="F457" s="1">
        <v>796</v>
      </c>
      <c r="G457" s="1" t="s">
        <v>46</v>
      </c>
      <c r="H457" s="1" t="s">
        <v>62</v>
      </c>
      <c r="I457" s="1">
        <v>45000000</v>
      </c>
      <c r="J457" s="1" t="s">
        <v>35</v>
      </c>
      <c r="K457" s="20" t="str">
        <f>TEXT(0,6369.612)</f>
        <v>6369,612</v>
      </c>
      <c r="L457" s="15">
        <v>41821</v>
      </c>
      <c r="M457" s="15">
        <v>41974</v>
      </c>
      <c r="N457" s="5" t="s">
        <v>36</v>
      </c>
      <c r="O457" s="1" t="s">
        <v>63</v>
      </c>
    </row>
    <row r="458" spans="1:15" ht="96" customHeight="1">
      <c r="A458" s="1">
        <v>6494</v>
      </c>
      <c r="B458" s="1" t="s">
        <v>50</v>
      </c>
      <c r="C458" s="1">
        <v>4521000</v>
      </c>
      <c r="D458" s="2" t="s">
        <v>447</v>
      </c>
      <c r="E458" s="1" t="s">
        <v>32</v>
      </c>
      <c r="F458" s="1">
        <v>796</v>
      </c>
      <c r="G458" s="1" t="s">
        <v>46</v>
      </c>
      <c r="H458" s="1" t="s">
        <v>62</v>
      </c>
      <c r="I458" s="1">
        <v>45000000</v>
      </c>
      <c r="J458" s="1" t="s">
        <v>35</v>
      </c>
      <c r="K458" s="20">
        <v>5179.288</v>
      </c>
      <c r="L458" s="15">
        <v>41852</v>
      </c>
      <c r="M458" s="15">
        <v>41974</v>
      </c>
      <c r="N458" s="5" t="s">
        <v>36</v>
      </c>
      <c r="O458" s="1" t="s">
        <v>63</v>
      </c>
    </row>
    <row r="459" spans="1:15" ht="51" customHeight="1">
      <c r="A459" s="1">
        <v>6495</v>
      </c>
      <c r="B459" s="1" t="s">
        <v>662</v>
      </c>
      <c r="C459" s="1">
        <v>3699010</v>
      </c>
      <c r="D459" s="2" t="s">
        <v>663</v>
      </c>
      <c r="E459" s="1" t="s">
        <v>32</v>
      </c>
      <c r="F459" s="1">
        <v>796</v>
      </c>
      <c r="G459" s="1" t="s">
        <v>46</v>
      </c>
      <c r="H459" s="1" t="s">
        <v>62</v>
      </c>
      <c r="I459" s="1">
        <v>45000000</v>
      </c>
      <c r="J459" s="1" t="s">
        <v>35</v>
      </c>
      <c r="K459" s="27">
        <v>8084.10903</v>
      </c>
      <c r="L459" s="15">
        <v>41855</v>
      </c>
      <c r="M459" s="15">
        <v>41974</v>
      </c>
      <c r="N459" s="1" t="s">
        <v>36</v>
      </c>
      <c r="O459" s="1" t="s">
        <v>63</v>
      </c>
    </row>
    <row r="460" spans="1:15" ht="102" customHeight="1">
      <c r="A460" s="1">
        <v>6496</v>
      </c>
      <c r="B460" s="1" t="s">
        <v>300</v>
      </c>
      <c r="C460" s="1">
        <v>7244000</v>
      </c>
      <c r="D460" s="2" t="s">
        <v>705</v>
      </c>
      <c r="E460" s="5" t="s">
        <v>43</v>
      </c>
      <c r="F460" s="5">
        <v>796</v>
      </c>
      <c r="G460" s="5" t="s">
        <v>46</v>
      </c>
      <c r="H460" s="5" t="s">
        <v>62</v>
      </c>
      <c r="I460" s="5">
        <v>45000000</v>
      </c>
      <c r="J460" s="5" t="s">
        <v>35</v>
      </c>
      <c r="K460" s="20">
        <v>8400</v>
      </c>
      <c r="L460" s="15">
        <v>41852</v>
      </c>
      <c r="M460" s="15">
        <v>41974</v>
      </c>
      <c r="N460" s="1" t="s">
        <v>36</v>
      </c>
      <c r="O460" s="1" t="s">
        <v>63</v>
      </c>
    </row>
    <row r="461" spans="1:15" ht="76.5" customHeight="1">
      <c r="A461" s="1">
        <v>6497</v>
      </c>
      <c r="B461" s="1" t="s">
        <v>323</v>
      </c>
      <c r="C461" s="1">
        <v>7250020</v>
      </c>
      <c r="D461" s="2" t="s">
        <v>706</v>
      </c>
      <c r="E461" s="5" t="s">
        <v>43</v>
      </c>
      <c r="F461" s="5">
        <v>796</v>
      </c>
      <c r="G461" s="5" t="s">
        <v>46</v>
      </c>
      <c r="H461" s="5" t="s">
        <v>62</v>
      </c>
      <c r="I461" s="5">
        <v>45000000</v>
      </c>
      <c r="J461" s="5" t="s">
        <v>35</v>
      </c>
      <c r="K461" s="20">
        <v>1150</v>
      </c>
      <c r="L461" s="15">
        <v>41852</v>
      </c>
      <c r="M461" s="15">
        <v>41974</v>
      </c>
      <c r="N461" s="1" t="s">
        <v>36</v>
      </c>
      <c r="O461" s="1" t="s">
        <v>63</v>
      </c>
    </row>
    <row r="462" spans="1:15" ht="140.25" customHeight="1">
      <c r="A462" s="1">
        <v>6500</v>
      </c>
      <c r="B462" s="1" t="s">
        <v>304</v>
      </c>
      <c r="C462" s="1">
        <v>2925166</v>
      </c>
      <c r="D462" s="2" t="s">
        <v>708</v>
      </c>
      <c r="E462" s="5" t="s">
        <v>43</v>
      </c>
      <c r="F462" s="5">
        <v>796</v>
      </c>
      <c r="G462" s="5" t="s">
        <v>46</v>
      </c>
      <c r="H462" s="5" t="s">
        <v>62</v>
      </c>
      <c r="I462" s="5">
        <v>45000000</v>
      </c>
      <c r="J462" s="5" t="s">
        <v>35</v>
      </c>
      <c r="K462" s="20">
        <v>1257.54237</v>
      </c>
      <c r="L462" s="15">
        <v>41852</v>
      </c>
      <c r="M462" s="15">
        <v>41974</v>
      </c>
      <c r="N462" s="1" t="s">
        <v>36</v>
      </c>
      <c r="O462" s="1" t="s">
        <v>63</v>
      </c>
    </row>
    <row r="463" spans="1:15" ht="102" customHeight="1">
      <c r="A463" s="1">
        <v>6505</v>
      </c>
      <c r="B463" s="1" t="s">
        <v>374</v>
      </c>
      <c r="C463" s="1">
        <v>4530015</v>
      </c>
      <c r="D463" s="2" t="s">
        <v>709</v>
      </c>
      <c r="E463" s="1" t="s">
        <v>43</v>
      </c>
      <c r="F463" s="1">
        <v>796</v>
      </c>
      <c r="G463" s="1" t="s">
        <v>46</v>
      </c>
      <c r="H463" s="35" t="s">
        <v>62</v>
      </c>
      <c r="I463" s="1">
        <v>45000000</v>
      </c>
      <c r="J463" s="1" t="s">
        <v>35</v>
      </c>
      <c r="K463" s="20">
        <v>65480.328</v>
      </c>
      <c r="L463" s="15">
        <v>41852</v>
      </c>
      <c r="M463" s="15">
        <v>41974</v>
      </c>
      <c r="N463" s="5" t="s">
        <v>36</v>
      </c>
      <c r="O463" s="1" t="s">
        <v>63</v>
      </c>
    </row>
    <row r="464" spans="1:15" ht="38.25" customHeight="1">
      <c r="A464" s="5" t="s">
        <v>710</v>
      </c>
      <c r="B464" s="1" t="s">
        <v>516</v>
      </c>
      <c r="C464" s="1">
        <v>3321109</v>
      </c>
      <c r="D464" s="2" t="s">
        <v>711</v>
      </c>
      <c r="E464" s="5" t="s">
        <v>43</v>
      </c>
      <c r="F464" s="5" t="s">
        <v>376</v>
      </c>
      <c r="G464" s="5" t="s">
        <v>46</v>
      </c>
      <c r="H464" s="5" t="s">
        <v>62</v>
      </c>
      <c r="I464" s="5">
        <v>45000000</v>
      </c>
      <c r="J464" s="5" t="s">
        <v>35</v>
      </c>
      <c r="K464" s="20">
        <v>2274.90604</v>
      </c>
      <c r="L464" s="15">
        <v>41852</v>
      </c>
      <c r="M464" s="5" t="s">
        <v>413</v>
      </c>
      <c r="N464" s="5" t="s">
        <v>36</v>
      </c>
      <c r="O464" s="5" t="s">
        <v>63</v>
      </c>
    </row>
    <row r="465" spans="1:15" ht="117" customHeight="1">
      <c r="A465" s="1">
        <v>6509</v>
      </c>
      <c r="B465" s="21" t="s">
        <v>50</v>
      </c>
      <c r="C465" s="29" t="s">
        <v>712</v>
      </c>
      <c r="D465" s="30" t="s">
        <v>713</v>
      </c>
      <c r="E465" s="21" t="s">
        <v>43</v>
      </c>
      <c r="F465" s="21">
        <v>796</v>
      </c>
      <c r="G465" s="21" t="s">
        <v>46</v>
      </c>
      <c r="H465" s="1" t="s">
        <v>62</v>
      </c>
      <c r="I465" s="21">
        <v>45000000</v>
      </c>
      <c r="J465" s="21" t="s">
        <v>35</v>
      </c>
      <c r="K465" s="32">
        <v>19005.07</v>
      </c>
      <c r="L465" s="15">
        <v>41852</v>
      </c>
      <c r="M465" s="15">
        <v>41974</v>
      </c>
      <c r="N465" s="5" t="s">
        <v>36</v>
      </c>
      <c r="O465" s="1" t="s">
        <v>63</v>
      </c>
    </row>
    <row r="466" spans="1:15" ht="93.75" customHeight="1">
      <c r="A466" s="5" t="s">
        <v>714</v>
      </c>
      <c r="B466" s="21" t="s">
        <v>715</v>
      </c>
      <c r="C466" s="29" t="s">
        <v>716</v>
      </c>
      <c r="D466" s="30" t="s">
        <v>717</v>
      </c>
      <c r="E466" s="21" t="s">
        <v>43</v>
      </c>
      <c r="F466" s="21">
        <v>796</v>
      </c>
      <c r="G466" s="21" t="s">
        <v>46</v>
      </c>
      <c r="H466" s="1" t="s">
        <v>62</v>
      </c>
      <c r="I466" s="21">
        <v>45000000</v>
      </c>
      <c r="J466" s="21" t="s">
        <v>35</v>
      </c>
      <c r="K466" s="32">
        <v>29463.6</v>
      </c>
      <c r="L466" s="15">
        <v>41852</v>
      </c>
      <c r="M466" s="15">
        <v>41974</v>
      </c>
      <c r="N466" s="5" t="s">
        <v>36</v>
      </c>
      <c r="O466" s="1" t="s">
        <v>63</v>
      </c>
    </row>
    <row r="467" spans="1:15" ht="78.75" customHeight="1">
      <c r="A467" s="1">
        <v>6511</v>
      </c>
      <c r="B467" s="21" t="s">
        <v>718</v>
      </c>
      <c r="C467" s="29" t="s">
        <v>719</v>
      </c>
      <c r="D467" s="30" t="s">
        <v>720</v>
      </c>
      <c r="E467" s="21" t="s">
        <v>43</v>
      </c>
      <c r="F467" s="21">
        <v>796</v>
      </c>
      <c r="G467" s="21" t="s">
        <v>46</v>
      </c>
      <c r="H467" s="1" t="s">
        <v>62</v>
      </c>
      <c r="I467" s="21">
        <v>45000000</v>
      </c>
      <c r="J467" s="21" t="s">
        <v>35</v>
      </c>
      <c r="K467" s="32">
        <v>40907.528</v>
      </c>
      <c r="L467" s="15">
        <v>41852</v>
      </c>
      <c r="M467" s="15">
        <v>41974</v>
      </c>
      <c r="N467" s="5" t="s">
        <v>36</v>
      </c>
      <c r="O467" s="1" t="s">
        <v>63</v>
      </c>
    </row>
    <row r="468" spans="1:15" ht="78.75" customHeight="1">
      <c r="A468" s="1">
        <v>6512</v>
      </c>
      <c r="B468" s="21" t="s">
        <v>50</v>
      </c>
      <c r="C468" s="29" t="s">
        <v>712</v>
      </c>
      <c r="D468" s="30" t="s">
        <v>721</v>
      </c>
      <c r="E468" s="21" t="s">
        <v>43</v>
      </c>
      <c r="F468" s="21">
        <v>796</v>
      </c>
      <c r="G468" s="21" t="s">
        <v>46</v>
      </c>
      <c r="H468" s="1" t="s">
        <v>62</v>
      </c>
      <c r="I468" s="21">
        <v>45000000</v>
      </c>
      <c r="J468" s="21" t="s">
        <v>35</v>
      </c>
      <c r="K468" s="32">
        <v>26479.209</v>
      </c>
      <c r="L468" s="15">
        <v>41852</v>
      </c>
      <c r="M468" s="15">
        <v>41974</v>
      </c>
      <c r="N468" s="5" t="s">
        <v>36</v>
      </c>
      <c r="O468" s="1" t="s">
        <v>63</v>
      </c>
    </row>
    <row r="469" spans="1:15" ht="103.5" customHeight="1">
      <c r="A469" s="5" t="s">
        <v>723</v>
      </c>
      <c r="B469" s="21" t="s">
        <v>302</v>
      </c>
      <c r="C469" s="29" t="s">
        <v>724</v>
      </c>
      <c r="D469" s="30" t="s">
        <v>725</v>
      </c>
      <c r="E469" s="21" t="s">
        <v>43</v>
      </c>
      <c r="F469" s="21">
        <v>796</v>
      </c>
      <c r="G469" s="21" t="s">
        <v>46</v>
      </c>
      <c r="H469" s="1" t="s">
        <v>62</v>
      </c>
      <c r="I469" s="21">
        <v>45000000</v>
      </c>
      <c r="J469" s="21" t="s">
        <v>35</v>
      </c>
      <c r="K469" s="32">
        <v>16410</v>
      </c>
      <c r="L469" s="15">
        <v>41852</v>
      </c>
      <c r="M469" s="15">
        <v>41974</v>
      </c>
      <c r="N469" s="5" t="s">
        <v>36</v>
      </c>
      <c r="O469" s="1" t="s">
        <v>63</v>
      </c>
    </row>
    <row r="470" spans="1:15" ht="86.25" customHeight="1">
      <c r="A470" s="1">
        <v>6514</v>
      </c>
      <c r="B470" s="97" t="s">
        <v>726</v>
      </c>
      <c r="C470" s="98">
        <v>4030000</v>
      </c>
      <c r="D470" s="30" t="s">
        <v>727</v>
      </c>
      <c r="E470" s="21" t="s">
        <v>43</v>
      </c>
      <c r="F470" s="21">
        <v>796</v>
      </c>
      <c r="G470" s="21" t="s">
        <v>46</v>
      </c>
      <c r="H470" s="1" t="s">
        <v>62</v>
      </c>
      <c r="I470" s="21">
        <v>45000000</v>
      </c>
      <c r="J470" s="21" t="s">
        <v>35</v>
      </c>
      <c r="K470" s="32">
        <v>3134.946</v>
      </c>
      <c r="L470" s="15">
        <v>41852</v>
      </c>
      <c r="M470" s="15">
        <v>41974</v>
      </c>
      <c r="N470" s="5" t="s">
        <v>36</v>
      </c>
      <c r="O470" s="1" t="s">
        <v>63</v>
      </c>
    </row>
    <row r="471" spans="1:15" ht="90.75" customHeight="1">
      <c r="A471" s="5" t="s">
        <v>728</v>
      </c>
      <c r="B471" s="21" t="s">
        <v>50</v>
      </c>
      <c r="C471" s="29" t="s">
        <v>729</v>
      </c>
      <c r="D471" s="30" t="s">
        <v>730</v>
      </c>
      <c r="E471" s="21" t="s">
        <v>43</v>
      </c>
      <c r="F471" s="21">
        <v>796</v>
      </c>
      <c r="G471" s="21" t="s">
        <v>46</v>
      </c>
      <c r="H471" s="1" t="s">
        <v>62</v>
      </c>
      <c r="I471" s="21">
        <v>45000000</v>
      </c>
      <c r="J471" s="21" t="s">
        <v>35</v>
      </c>
      <c r="K471" s="32" t="str">
        <f>TEXT(0,20066.16)</f>
        <v>20066,16</v>
      </c>
      <c r="L471" s="15">
        <v>41852</v>
      </c>
      <c r="M471" s="15">
        <v>41974</v>
      </c>
      <c r="N471" s="5" t="s">
        <v>36</v>
      </c>
      <c r="O471" s="1" t="s">
        <v>63</v>
      </c>
    </row>
    <row r="472" spans="1:15" ht="115.5" customHeight="1">
      <c r="A472" s="1">
        <v>6516</v>
      </c>
      <c r="B472" s="21" t="s">
        <v>302</v>
      </c>
      <c r="C472" s="29" t="s">
        <v>724</v>
      </c>
      <c r="D472" s="30" t="s">
        <v>731</v>
      </c>
      <c r="E472" s="21" t="s">
        <v>43</v>
      </c>
      <c r="F472" s="21">
        <v>796</v>
      </c>
      <c r="G472" s="21" t="s">
        <v>46</v>
      </c>
      <c r="H472" s="1" t="s">
        <v>62</v>
      </c>
      <c r="I472" s="21">
        <v>45000000</v>
      </c>
      <c r="J472" s="21" t="s">
        <v>35</v>
      </c>
      <c r="K472" s="32">
        <v>1959.784</v>
      </c>
      <c r="L472" s="15">
        <v>41852</v>
      </c>
      <c r="M472" s="15">
        <v>41974</v>
      </c>
      <c r="N472" s="5" t="s">
        <v>36</v>
      </c>
      <c r="O472" s="1" t="s">
        <v>63</v>
      </c>
    </row>
    <row r="473" spans="1:15" ht="76.5" customHeight="1">
      <c r="A473" s="7">
        <v>6519</v>
      </c>
      <c r="B473" s="1" t="s">
        <v>343</v>
      </c>
      <c r="C473" s="1">
        <v>4530015</v>
      </c>
      <c r="D473" s="2" t="s">
        <v>732</v>
      </c>
      <c r="E473" s="1" t="s">
        <v>43</v>
      </c>
      <c r="F473" s="1">
        <v>796</v>
      </c>
      <c r="G473" s="1" t="s">
        <v>46</v>
      </c>
      <c r="H473" s="35" t="s">
        <v>62</v>
      </c>
      <c r="I473" s="1">
        <v>45000000</v>
      </c>
      <c r="J473" s="1" t="s">
        <v>35</v>
      </c>
      <c r="K473" s="20">
        <v>58666.95</v>
      </c>
      <c r="L473" s="15">
        <v>41852</v>
      </c>
      <c r="M473" s="15">
        <v>41974</v>
      </c>
      <c r="N473" s="5" t="s">
        <v>36</v>
      </c>
      <c r="O473" s="1" t="s">
        <v>63</v>
      </c>
    </row>
    <row r="474" spans="1:15" ht="76.5" customHeight="1">
      <c r="A474" s="1">
        <v>6529</v>
      </c>
      <c r="B474" s="1" t="s">
        <v>383</v>
      </c>
      <c r="C474" s="1">
        <v>2813120</v>
      </c>
      <c r="D474" s="2" t="s">
        <v>733</v>
      </c>
      <c r="E474" s="1" t="s">
        <v>43</v>
      </c>
      <c r="F474" s="1">
        <v>796</v>
      </c>
      <c r="G474" s="1" t="s">
        <v>46</v>
      </c>
      <c r="H474" s="35" t="s">
        <v>62</v>
      </c>
      <c r="I474" s="1">
        <v>45000000</v>
      </c>
      <c r="J474" s="1" t="s">
        <v>35</v>
      </c>
      <c r="K474" s="20">
        <v>23000</v>
      </c>
      <c r="L474" s="15">
        <v>41852</v>
      </c>
      <c r="M474" s="15">
        <v>42004</v>
      </c>
      <c r="N474" s="1" t="s">
        <v>36</v>
      </c>
      <c r="O474" s="1" t="s">
        <v>63</v>
      </c>
    </row>
    <row r="475" spans="1:15" ht="63.75" customHeight="1">
      <c r="A475" s="1">
        <v>6536</v>
      </c>
      <c r="B475" s="1" t="s">
        <v>326</v>
      </c>
      <c r="C475" s="1">
        <v>7220000</v>
      </c>
      <c r="D475" s="2" t="s">
        <v>734</v>
      </c>
      <c r="E475" s="2" t="s">
        <v>32</v>
      </c>
      <c r="F475" s="1">
        <v>796</v>
      </c>
      <c r="G475" s="1" t="s">
        <v>46</v>
      </c>
      <c r="H475" s="1" t="s">
        <v>62</v>
      </c>
      <c r="I475" s="1">
        <v>45000000</v>
      </c>
      <c r="J475" s="1" t="s">
        <v>35</v>
      </c>
      <c r="K475" s="20">
        <v>30000</v>
      </c>
      <c r="L475" s="15">
        <v>41852</v>
      </c>
      <c r="M475" s="15">
        <v>41974</v>
      </c>
      <c r="N475" s="5" t="s">
        <v>36</v>
      </c>
      <c r="O475" s="1" t="s">
        <v>63</v>
      </c>
    </row>
    <row r="476" spans="1:15" ht="127.5" customHeight="1">
      <c r="A476" s="7">
        <v>6541</v>
      </c>
      <c r="B476" s="11" t="s">
        <v>132</v>
      </c>
      <c r="C476" s="11">
        <v>4030202</v>
      </c>
      <c r="D476" s="13" t="s">
        <v>735</v>
      </c>
      <c r="E476" s="11" t="s">
        <v>43</v>
      </c>
      <c r="F476" s="11">
        <v>796</v>
      </c>
      <c r="G476" s="11" t="s">
        <v>46</v>
      </c>
      <c r="H476" s="11">
        <v>750</v>
      </c>
      <c r="I476" s="11">
        <v>45000000</v>
      </c>
      <c r="J476" s="11" t="s">
        <v>35</v>
      </c>
      <c r="K476" s="14">
        <v>20529.845480000004</v>
      </c>
      <c r="L476" s="15">
        <v>41852</v>
      </c>
      <c r="M476" s="15">
        <v>41974</v>
      </c>
      <c r="N476" s="5" t="s">
        <v>36</v>
      </c>
      <c r="O476" s="1" t="s">
        <v>63</v>
      </c>
    </row>
    <row r="477" spans="1:15" ht="38.25" customHeight="1">
      <c r="A477" s="1">
        <v>6542</v>
      </c>
      <c r="B477" s="1" t="s">
        <v>516</v>
      </c>
      <c r="C477" s="1" t="s">
        <v>522</v>
      </c>
      <c r="D477" s="2" t="s">
        <v>523</v>
      </c>
      <c r="E477" s="5" t="s">
        <v>43</v>
      </c>
      <c r="F477" s="5" t="s">
        <v>376</v>
      </c>
      <c r="G477" s="5" t="s">
        <v>46</v>
      </c>
      <c r="H477" s="5" t="s">
        <v>62</v>
      </c>
      <c r="I477" s="5">
        <v>45000000</v>
      </c>
      <c r="J477" s="5" t="s">
        <v>35</v>
      </c>
      <c r="K477" s="20">
        <v>3175.139</v>
      </c>
      <c r="L477" s="15">
        <v>41852</v>
      </c>
      <c r="M477" s="15">
        <v>41974</v>
      </c>
      <c r="N477" s="5" t="s">
        <v>36</v>
      </c>
      <c r="O477" s="5" t="s">
        <v>63</v>
      </c>
    </row>
    <row r="478" spans="1:15" ht="38.25" customHeight="1">
      <c r="A478" s="7">
        <v>6556</v>
      </c>
      <c r="B478" s="1" t="s">
        <v>737</v>
      </c>
      <c r="C478" s="1">
        <v>2811794</v>
      </c>
      <c r="D478" s="2" t="s">
        <v>738</v>
      </c>
      <c r="E478" s="5" t="s">
        <v>43</v>
      </c>
      <c r="F478" s="5" t="s">
        <v>376</v>
      </c>
      <c r="G478" s="5" t="s">
        <v>46</v>
      </c>
      <c r="H478" s="5" t="s">
        <v>62</v>
      </c>
      <c r="I478" s="5">
        <v>45000000</v>
      </c>
      <c r="J478" s="5" t="s">
        <v>35</v>
      </c>
      <c r="K478" s="20" t="str">
        <f>TEXT(0,1630.47)</f>
        <v>1630,47</v>
      </c>
      <c r="L478" s="15">
        <v>41852</v>
      </c>
      <c r="M478" s="5" t="s">
        <v>413</v>
      </c>
      <c r="N478" s="5" t="s">
        <v>36</v>
      </c>
      <c r="O478" s="5" t="s">
        <v>63</v>
      </c>
    </row>
    <row r="479" spans="1:15" ht="38.25" customHeight="1">
      <c r="A479" s="1">
        <v>6557</v>
      </c>
      <c r="B479" s="1" t="s">
        <v>101</v>
      </c>
      <c r="C479" s="1">
        <v>5100000</v>
      </c>
      <c r="D479" s="2" t="s">
        <v>569</v>
      </c>
      <c r="E479" s="5" t="s">
        <v>43</v>
      </c>
      <c r="F479" s="5" t="s">
        <v>376</v>
      </c>
      <c r="G479" s="5" t="s">
        <v>46</v>
      </c>
      <c r="H479" s="5" t="s">
        <v>62</v>
      </c>
      <c r="I479" s="5">
        <v>45000000</v>
      </c>
      <c r="J479" s="5" t="s">
        <v>35</v>
      </c>
      <c r="K479" s="20">
        <v>3067.26407</v>
      </c>
      <c r="L479" s="15">
        <v>41852</v>
      </c>
      <c r="M479" s="15">
        <v>41974</v>
      </c>
      <c r="N479" s="5" t="s">
        <v>36</v>
      </c>
      <c r="O479" s="1" t="s">
        <v>63</v>
      </c>
    </row>
    <row r="480" spans="1:15" ht="63.75" customHeight="1">
      <c r="A480" s="7">
        <v>6562</v>
      </c>
      <c r="B480" s="7" t="s">
        <v>327</v>
      </c>
      <c r="C480" s="7">
        <v>7425010</v>
      </c>
      <c r="D480" s="9" t="s">
        <v>739</v>
      </c>
      <c r="E480" s="9" t="s">
        <v>32</v>
      </c>
      <c r="F480" s="7">
        <v>796</v>
      </c>
      <c r="G480" s="7" t="s">
        <v>46</v>
      </c>
      <c r="H480" s="7" t="s">
        <v>62</v>
      </c>
      <c r="I480" s="7">
        <v>45000000</v>
      </c>
      <c r="J480" s="7" t="s">
        <v>35</v>
      </c>
      <c r="K480" s="43">
        <v>4000</v>
      </c>
      <c r="L480" s="38">
        <v>41852</v>
      </c>
      <c r="M480" s="38" t="s">
        <v>413</v>
      </c>
      <c r="N480" s="7" t="s">
        <v>36</v>
      </c>
      <c r="O480" s="7" t="s">
        <v>63</v>
      </c>
    </row>
    <row r="481" spans="1:15" ht="63.75" customHeight="1">
      <c r="A481" s="7">
        <v>6567</v>
      </c>
      <c r="B481" s="7" t="s">
        <v>421</v>
      </c>
      <c r="C481" s="7">
        <v>7290000</v>
      </c>
      <c r="D481" s="9" t="s">
        <v>740</v>
      </c>
      <c r="E481" s="1" t="s">
        <v>43</v>
      </c>
      <c r="F481" s="1">
        <v>796</v>
      </c>
      <c r="G481" s="1" t="s">
        <v>46</v>
      </c>
      <c r="H481" s="1">
        <v>133</v>
      </c>
      <c r="I481" s="1">
        <v>45000000</v>
      </c>
      <c r="J481" s="1" t="s">
        <v>35</v>
      </c>
      <c r="K481" s="20" t="str">
        <f>TEXT(0,"1277,04")</f>
        <v>1277,04</v>
      </c>
      <c r="L481" s="15">
        <v>41883</v>
      </c>
      <c r="M481" s="15">
        <v>41974</v>
      </c>
      <c r="N481" s="5" t="s">
        <v>36</v>
      </c>
      <c r="O481" s="1" t="s">
        <v>63</v>
      </c>
    </row>
    <row r="482" spans="1:15" ht="65.25" customHeight="1">
      <c r="A482" s="1">
        <v>6568</v>
      </c>
      <c r="B482" s="1" t="s">
        <v>390</v>
      </c>
      <c r="C482" s="1">
        <v>2928348</v>
      </c>
      <c r="D482" s="2" t="s">
        <v>607</v>
      </c>
      <c r="E482" s="5" t="s">
        <v>43</v>
      </c>
      <c r="F482" s="5" t="s">
        <v>376</v>
      </c>
      <c r="G482" s="5" t="s">
        <v>608</v>
      </c>
      <c r="H482" s="5" t="s">
        <v>62</v>
      </c>
      <c r="I482" s="5">
        <v>45000000</v>
      </c>
      <c r="J482" s="5" t="s">
        <v>35</v>
      </c>
      <c r="K482" s="27">
        <v>38208.363</v>
      </c>
      <c r="L482" s="15">
        <v>41852</v>
      </c>
      <c r="M482" s="15">
        <v>41974</v>
      </c>
      <c r="N482" s="5" t="s">
        <v>36</v>
      </c>
      <c r="O482" s="1" t="s">
        <v>63</v>
      </c>
    </row>
    <row r="483" spans="1:15" ht="65.25" customHeight="1">
      <c r="A483" s="5" t="s">
        <v>741</v>
      </c>
      <c r="B483" s="1" t="s">
        <v>409</v>
      </c>
      <c r="C483" s="1">
        <v>2925557</v>
      </c>
      <c r="D483" s="2" t="s">
        <v>504</v>
      </c>
      <c r="E483" s="5" t="s">
        <v>43</v>
      </c>
      <c r="F483" s="5" t="s">
        <v>376</v>
      </c>
      <c r="G483" s="5" t="s">
        <v>46</v>
      </c>
      <c r="H483" s="5" t="s">
        <v>62</v>
      </c>
      <c r="I483" s="5">
        <v>45000000</v>
      </c>
      <c r="J483" s="5" t="s">
        <v>35</v>
      </c>
      <c r="K483" s="20">
        <v>3228.431</v>
      </c>
      <c r="L483" s="15">
        <v>41852</v>
      </c>
      <c r="M483" s="5" t="s">
        <v>413</v>
      </c>
      <c r="N483" s="5" t="s">
        <v>36</v>
      </c>
      <c r="O483" s="5" t="s">
        <v>63</v>
      </c>
    </row>
    <row r="484" spans="1:15" ht="38.25" customHeight="1">
      <c r="A484" s="1">
        <v>6570</v>
      </c>
      <c r="B484" s="1" t="s">
        <v>403</v>
      </c>
      <c r="C484" s="1">
        <v>2714710</v>
      </c>
      <c r="D484" s="2" t="s">
        <v>530</v>
      </c>
      <c r="E484" s="2" t="s">
        <v>32</v>
      </c>
      <c r="F484" s="1">
        <v>796</v>
      </c>
      <c r="G484" s="1" t="s">
        <v>46</v>
      </c>
      <c r="H484" s="1" t="s">
        <v>62</v>
      </c>
      <c r="I484" s="1">
        <v>45000000</v>
      </c>
      <c r="J484" s="1" t="s">
        <v>35</v>
      </c>
      <c r="K484" s="20" t="str">
        <f>TEXT(0,6369.61)</f>
        <v>6369,61</v>
      </c>
      <c r="L484" s="15">
        <v>41852</v>
      </c>
      <c r="M484" s="15">
        <v>41974</v>
      </c>
      <c r="N484" s="5" t="s">
        <v>36</v>
      </c>
      <c r="O484" s="1" t="s">
        <v>63</v>
      </c>
    </row>
    <row r="485" spans="1:15" ht="71.25" customHeight="1">
      <c r="A485" s="1">
        <v>6571</v>
      </c>
      <c r="B485" s="1" t="s">
        <v>742</v>
      </c>
      <c r="C485" s="1">
        <v>6022020</v>
      </c>
      <c r="D485" s="2" t="s">
        <v>743</v>
      </c>
      <c r="E485" s="2" t="s">
        <v>32</v>
      </c>
      <c r="F485" s="1">
        <v>796</v>
      </c>
      <c r="G485" s="1" t="s">
        <v>46</v>
      </c>
      <c r="H485" s="1" t="s">
        <v>62</v>
      </c>
      <c r="I485" s="1">
        <v>45000000</v>
      </c>
      <c r="J485" s="1" t="s">
        <v>35</v>
      </c>
      <c r="K485" s="20">
        <v>627457.997</v>
      </c>
      <c r="L485" s="15">
        <v>41852</v>
      </c>
      <c r="M485" s="15">
        <v>41974</v>
      </c>
      <c r="N485" s="5" t="s">
        <v>36</v>
      </c>
      <c r="O485" s="1" t="s">
        <v>63</v>
      </c>
    </row>
    <row r="486" spans="1:15" ht="89.25" customHeight="1">
      <c r="A486" s="1">
        <v>6579</v>
      </c>
      <c r="B486" s="1" t="s">
        <v>343</v>
      </c>
      <c r="C486" s="1">
        <v>4530015</v>
      </c>
      <c r="D486" s="17" t="s">
        <v>744</v>
      </c>
      <c r="E486" s="1" t="s">
        <v>43</v>
      </c>
      <c r="F486" s="1">
        <v>796</v>
      </c>
      <c r="G486" s="1" t="s">
        <v>46</v>
      </c>
      <c r="H486" s="35" t="s">
        <v>62</v>
      </c>
      <c r="I486" s="1">
        <v>45000000</v>
      </c>
      <c r="J486" s="1" t="s">
        <v>35</v>
      </c>
      <c r="K486" s="27" t="str">
        <f>TEXT(0,"40000,00")</f>
        <v>40000,00</v>
      </c>
      <c r="L486" s="15">
        <v>41852</v>
      </c>
      <c r="M486" s="15">
        <v>41974</v>
      </c>
      <c r="N486" s="5" t="s">
        <v>36</v>
      </c>
      <c r="O486" s="1" t="s">
        <v>37</v>
      </c>
    </row>
    <row r="487" spans="1:15" ht="38.25" customHeight="1">
      <c r="A487" s="1">
        <v>6581</v>
      </c>
      <c r="B487" s="1" t="s">
        <v>676</v>
      </c>
      <c r="C487" s="1">
        <v>5235020</v>
      </c>
      <c r="D487" s="2" t="s">
        <v>745</v>
      </c>
      <c r="E487" s="5" t="s">
        <v>43</v>
      </c>
      <c r="F487" s="5" t="s">
        <v>376</v>
      </c>
      <c r="G487" s="5" t="s">
        <v>46</v>
      </c>
      <c r="H487" s="5" t="s">
        <v>106</v>
      </c>
      <c r="I487" s="5">
        <v>45000000</v>
      </c>
      <c r="J487" s="5" t="s">
        <v>35</v>
      </c>
      <c r="K487" s="20" t="str">
        <f>TEXT(0,"1 400,00")</f>
        <v>1400,00</v>
      </c>
      <c r="L487" s="15">
        <v>41853</v>
      </c>
      <c r="M487" s="5" t="s">
        <v>413</v>
      </c>
      <c r="N487" s="1" t="s">
        <v>36</v>
      </c>
      <c r="O487" s="1" t="s">
        <v>63</v>
      </c>
    </row>
    <row r="488" spans="1:15" ht="63.75" customHeight="1">
      <c r="A488" s="1">
        <v>6582</v>
      </c>
      <c r="B488" s="1" t="s">
        <v>326</v>
      </c>
      <c r="C488" s="1">
        <v>7290000</v>
      </c>
      <c r="D488" s="2" t="s">
        <v>746</v>
      </c>
      <c r="E488" s="5" t="s">
        <v>43</v>
      </c>
      <c r="F488" s="5" t="s">
        <v>376</v>
      </c>
      <c r="G488" s="5" t="s">
        <v>46</v>
      </c>
      <c r="H488" s="5" t="s">
        <v>747</v>
      </c>
      <c r="I488" s="5">
        <v>45000000</v>
      </c>
      <c r="J488" s="5" t="s">
        <v>35</v>
      </c>
      <c r="K488" s="20" t="str">
        <f>TEXT(0,1135.006)</f>
        <v>1135,006</v>
      </c>
      <c r="L488" s="15">
        <v>41853</v>
      </c>
      <c r="M488" s="5" t="s">
        <v>413</v>
      </c>
      <c r="N488" s="1" t="s">
        <v>36</v>
      </c>
      <c r="O488" s="1" t="s">
        <v>63</v>
      </c>
    </row>
    <row r="489" spans="1:15" ht="63.75" customHeight="1">
      <c r="A489" s="34">
        <v>6586</v>
      </c>
      <c r="B489" s="45" t="s">
        <v>302</v>
      </c>
      <c r="C489" s="45">
        <v>4530783</v>
      </c>
      <c r="D489" s="46" t="s">
        <v>659</v>
      </c>
      <c r="E489" s="46" t="s">
        <v>43</v>
      </c>
      <c r="F489" s="45">
        <v>796</v>
      </c>
      <c r="G489" s="45" t="s">
        <v>46</v>
      </c>
      <c r="H489" s="45" t="s">
        <v>62</v>
      </c>
      <c r="I489" s="45" t="s">
        <v>316</v>
      </c>
      <c r="J489" s="45" t="s">
        <v>35</v>
      </c>
      <c r="K489" s="47">
        <v>83922.514</v>
      </c>
      <c r="L489" s="48">
        <v>41852</v>
      </c>
      <c r="M489" s="48">
        <v>41974</v>
      </c>
      <c r="N489" s="45" t="s">
        <v>36</v>
      </c>
      <c r="O489" s="45" t="s">
        <v>37</v>
      </c>
    </row>
    <row r="490" spans="1:15" ht="153" customHeight="1">
      <c r="A490" s="1">
        <v>6591</v>
      </c>
      <c r="B490" s="1" t="s">
        <v>672</v>
      </c>
      <c r="C490" s="1">
        <v>4521012</v>
      </c>
      <c r="D490" s="2" t="s">
        <v>748</v>
      </c>
      <c r="E490" s="7" t="s">
        <v>43</v>
      </c>
      <c r="F490" s="7">
        <v>796</v>
      </c>
      <c r="G490" s="7" t="s">
        <v>46</v>
      </c>
      <c r="H490" s="99" t="s">
        <v>62</v>
      </c>
      <c r="I490" s="7">
        <v>45000000</v>
      </c>
      <c r="J490" s="7" t="s">
        <v>35</v>
      </c>
      <c r="K490" s="27">
        <v>7467.92054</v>
      </c>
      <c r="L490" s="38">
        <v>41883</v>
      </c>
      <c r="M490" s="38">
        <v>42093</v>
      </c>
      <c r="N490" s="5" t="s">
        <v>36</v>
      </c>
      <c r="O490" s="1" t="s">
        <v>63</v>
      </c>
    </row>
    <row r="491" spans="1:15" ht="89.25" customHeight="1">
      <c r="A491" s="1">
        <v>6605</v>
      </c>
      <c r="B491" s="7" t="s">
        <v>302</v>
      </c>
      <c r="C491" s="7">
        <v>4530050</v>
      </c>
      <c r="D491" s="9" t="s">
        <v>749</v>
      </c>
      <c r="E491" s="21" t="s">
        <v>43</v>
      </c>
      <c r="F491" s="21">
        <v>796</v>
      </c>
      <c r="G491" s="21" t="s">
        <v>46</v>
      </c>
      <c r="H491" s="77" t="s">
        <v>62</v>
      </c>
      <c r="I491" s="21">
        <v>45000000</v>
      </c>
      <c r="J491" s="21" t="s">
        <v>35</v>
      </c>
      <c r="K491" s="90">
        <v>5993.526</v>
      </c>
      <c r="L491" s="15">
        <v>41883</v>
      </c>
      <c r="M491" s="15">
        <v>41974</v>
      </c>
      <c r="N491" s="5" t="s">
        <v>36</v>
      </c>
      <c r="O491" s="1" t="s">
        <v>63</v>
      </c>
    </row>
    <row r="492" spans="1:15" ht="74.25" customHeight="1">
      <c r="A492" s="34">
        <v>6608</v>
      </c>
      <c r="B492" s="1" t="s">
        <v>411</v>
      </c>
      <c r="C492" s="1">
        <v>4530018</v>
      </c>
      <c r="D492" s="2" t="s">
        <v>750</v>
      </c>
      <c r="E492" s="1" t="s">
        <v>43</v>
      </c>
      <c r="F492" s="1">
        <v>796</v>
      </c>
      <c r="G492" s="1" t="s">
        <v>46</v>
      </c>
      <c r="H492" s="35" t="s">
        <v>62</v>
      </c>
      <c r="I492" s="1">
        <v>45000000</v>
      </c>
      <c r="J492" s="1" t="s">
        <v>35</v>
      </c>
      <c r="K492" s="20">
        <v>29747.69736</v>
      </c>
      <c r="L492" s="15">
        <v>41913</v>
      </c>
      <c r="M492" s="15">
        <v>42156</v>
      </c>
      <c r="N492" s="5" t="s">
        <v>36</v>
      </c>
      <c r="O492" s="1" t="s">
        <v>63</v>
      </c>
    </row>
    <row r="493" spans="1:15" ht="159" customHeight="1">
      <c r="A493" s="1">
        <v>6613</v>
      </c>
      <c r="B493" s="1" t="s">
        <v>225</v>
      </c>
      <c r="C493" s="1" t="s">
        <v>226</v>
      </c>
      <c r="D493" s="2" t="s">
        <v>751</v>
      </c>
      <c r="E493" s="7" t="s">
        <v>43</v>
      </c>
      <c r="F493" s="7">
        <v>796</v>
      </c>
      <c r="G493" s="7" t="s">
        <v>46</v>
      </c>
      <c r="H493" s="99" t="s">
        <v>62</v>
      </c>
      <c r="I493" s="7">
        <v>45000000</v>
      </c>
      <c r="J493" s="7" t="s">
        <v>35</v>
      </c>
      <c r="K493" s="27">
        <v>145423.523</v>
      </c>
      <c r="L493" s="38">
        <v>41883</v>
      </c>
      <c r="M493" s="38">
        <v>41974</v>
      </c>
      <c r="N493" s="44" t="s">
        <v>36</v>
      </c>
      <c r="O493" s="7" t="s">
        <v>63</v>
      </c>
    </row>
    <row r="494" spans="1:15" ht="38.25" customHeight="1">
      <c r="A494" s="1">
        <v>6618</v>
      </c>
      <c r="B494" s="1" t="s">
        <v>101</v>
      </c>
      <c r="C494" s="1">
        <v>2716000</v>
      </c>
      <c r="D494" s="2" t="s">
        <v>752</v>
      </c>
      <c r="E494" s="5" t="s">
        <v>43</v>
      </c>
      <c r="F494" s="5" t="s">
        <v>376</v>
      </c>
      <c r="G494" s="5" t="s">
        <v>46</v>
      </c>
      <c r="H494" s="5" t="s">
        <v>62</v>
      </c>
      <c r="I494" s="5">
        <v>45000000</v>
      </c>
      <c r="J494" s="5" t="s">
        <v>35</v>
      </c>
      <c r="K494" s="20">
        <v>2601.63681</v>
      </c>
      <c r="L494" s="15">
        <v>41883</v>
      </c>
      <c r="M494" s="15">
        <v>41974</v>
      </c>
      <c r="N494" s="5" t="s">
        <v>36</v>
      </c>
      <c r="O494" s="5" t="s">
        <v>63</v>
      </c>
    </row>
    <row r="495" spans="1:15" ht="76.5" customHeight="1">
      <c r="A495" s="1">
        <v>6619</v>
      </c>
      <c r="B495" s="1" t="s">
        <v>236</v>
      </c>
      <c r="C495" s="1" t="s">
        <v>237</v>
      </c>
      <c r="D495" s="2" t="s">
        <v>753</v>
      </c>
      <c r="E495" s="1" t="s">
        <v>43</v>
      </c>
      <c r="F495" s="1">
        <v>796</v>
      </c>
      <c r="G495" s="1" t="s">
        <v>46</v>
      </c>
      <c r="H495" s="35" t="s">
        <v>62</v>
      </c>
      <c r="I495" s="1">
        <v>45000000</v>
      </c>
      <c r="J495" s="1" t="s">
        <v>35</v>
      </c>
      <c r="K495" s="20">
        <v>24500</v>
      </c>
      <c r="L495" s="15">
        <v>41883</v>
      </c>
      <c r="M495" s="15">
        <v>41974</v>
      </c>
      <c r="N495" s="5" t="s">
        <v>36</v>
      </c>
      <c r="O495" s="1" t="s">
        <v>63</v>
      </c>
    </row>
    <row r="496" spans="1:15" ht="38.25" customHeight="1">
      <c r="A496" s="1">
        <v>6620</v>
      </c>
      <c r="B496" s="7" t="s">
        <v>421</v>
      </c>
      <c r="C496" s="7">
        <v>7290000</v>
      </c>
      <c r="D496" s="2" t="s">
        <v>754</v>
      </c>
      <c r="E496" s="5" t="s">
        <v>43</v>
      </c>
      <c r="F496" s="5" t="s">
        <v>376</v>
      </c>
      <c r="G496" s="5" t="s">
        <v>46</v>
      </c>
      <c r="H496" s="5" t="s">
        <v>62</v>
      </c>
      <c r="I496" s="5">
        <v>45000000</v>
      </c>
      <c r="J496" s="5" t="s">
        <v>35</v>
      </c>
      <c r="K496" s="20" t="str">
        <f>TEXT(0,"2000,00")</f>
        <v>2000,00</v>
      </c>
      <c r="L496" s="15">
        <v>41883</v>
      </c>
      <c r="M496" s="15">
        <v>41974</v>
      </c>
      <c r="N496" s="5" t="s">
        <v>36</v>
      </c>
      <c r="O496" s="5" t="s">
        <v>63</v>
      </c>
    </row>
    <row r="497" spans="1:15" ht="89.25" customHeight="1">
      <c r="A497" s="1">
        <v>6627</v>
      </c>
      <c r="B497" s="1" t="s">
        <v>703</v>
      </c>
      <c r="C497" s="1">
        <v>6719090</v>
      </c>
      <c r="D497" s="2" t="s">
        <v>704</v>
      </c>
      <c r="E497" s="2" t="s">
        <v>32</v>
      </c>
      <c r="F497" s="1">
        <v>796</v>
      </c>
      <c r="G497" s="1" t="s">
        <v>46</v>
      </c>
      <c r="H497" s="1" t="s">
        <v>62</v>
      </c>
      <c r="I497" s="1">
        <v>45000000</v>
      </c>
      <c r="J497" s="1" t="s">
        <v>35</v>
      </c>
      <c r="K497" s="20">
        <v>5000</v>
      </c>
      <c r="L497" s="15">
        <v>41883</v>
      </c>
      <c r="M497" s="15">
        <v>41974</v>
      </c>
      <c r="N497" s="5" t="s">
        <v>36</v>
      </c>
      <c r="O497" s="1" t="s">
        <v>63</v>
      </c>
    </row>
    <row r="498" spans="1:15" ht="51" customHeight="1">
      <c r="A498" s="1">
        <v>6628</v>
      </c>
      <c r="B498" s="1" t="s">
        <v>179</v>
      </c>
      <c r="C498" s="5">
        <v>9460000</v>
      </c>
      <c r="D498" s="2" t="s">
        <v>432</v>
      </c>
      <c r="E498" s="1" t="s">
        <v>43</v>
      </c>
      <c r="F498" s="1">
        <v>796</v>
      </c>
      <c r="G498" s="1" t="s">
        <v>46</v>
      </c>
      <c r="H498" s="1">
        <v>18</v>
      </c>
      <c r="I498" s="1">
        <v>45000000</v>
      </c>
      <c r="J498" s="1" t="s">
        <v>35</v>
      </c>
      <c r="K498" s="27">
        <v>34599.814</v>
      </c>
      <c r="L498" s="15">
        <v>41883</v>
      </c>
      <c r="M498" s="15">
        <v>41974</v>
      </c>
      <c r="N498" s="5" t="s">
        <v>36</v>
      </c>
      <c r="O498" s="1" t="s">
        <v>63</v>
      </c>
    </row>
    <row r="499" spans="1:15" ht="76.5" customHeight="1">
      <c r="A499" s="1">
        <v>6630</v>
      </c>
      <c r="B499" s="1" t="s">
        <v>755</v>
      </c>
      <c r="C499" s="1">
        <v>3020190</v>
      </c>
      <c r="D499" s="2" t="s">
        <v>756</v>
      </c>
      <c r="E499" s="1" t="s">
        <v>43</v>
      </c>
      <c r="F499" s="1">
        <v>796</v>
      </c>
      <c r="G499" s="1" t="s">
        <v>46</v>
      </c>
      <c r="H499" s="35" t="s">
        <v>62</v>
      </c>
      <c r="I499" s="1">
        <v>45000000</v>
      </c>
      <c r="J499" s="1" t="s">
        <v>35</v>
      </c>
      <c r="K499" s="20">
        <v>27000</v>
      </c>
      <c r="L499" s="15">
        <v>41883</v>
      </c>
      <c r="M499" s="15">
        <v>42004</v>
      </c>
      <c r="N499" s="5" t="s">
        <v>36</v>
      </c>
      <c r="O499" s="1" t="s">
        <v>63</v>
      </c>
    </row>
    <row r="500" spans="1:15" ht="87" customHeight="1">
      <c r="A500" s="1">
        <v>6637</v>
      </c>
      <c r="B500" s="1" t="s">
        <v>315</v>
      </c>
      <c r="C500" s="1">
        <v>2611020</v>
      </c>
      <c r="D500" s="2" t="s">
        <v>757</v>
      </c>
      <c r="E500" s="5" t="s">
        <v>43</v>
      </c>
      <c r="F500" s="5" t="s">
        <v>376</v>
      </c>
      <c r="G500" s="5" t="s">
        <v>46</v>
      </c>
      <c r="H500" s="5" t="s">
        <v>62</v>
      </c>
      <c r="I500" s="5">
        <v>45000000</v>
      </c>
      <c r="J500" s="5" t="s">
        <v>35</v>
      </c>
      <c r="K500" s="20">
        <v>2577.00244</v>
      </c>
      <c r="L500" s="15">
        <v>41883</v>
      </c>
      <c r="M500" s="15">
        <v>41974</v>
      </c>
      <c r="N500" s="5" t="s">
        <v>36</v>
      </c>
      <c r="O500" s="5" t="s">
        <v>63</v>
      </c>
    </row>
    <row r="501" spans="1:15" ht="134.25" customHeight="1">
      <c r="A501" s="1">
        <v>6640</v>
      </c>
      <c r="B501" s="1" t="s">
        <v>306</v>
      </c>
      <c r="C501" s="1">
        <v>4030201</v>
      </c>
      <c r="D501" s="2" t="s">
        <v>758</v>
      </c>
      <c r="E501" s="1" t="s">
        <v>43</v>
      </c>
      <c r="F501" s="1">
        <v>796</v>
      </c>
      <c r="G501" s="1" t="s">
        <v>46</v>
      </c>
      <c r="H501" s="35" t="s">
        <v>62</v>
      </c>
      <c r="I501" s="1">
        <v>45000000</v>
      </c>
      <c r="J501" s="1" t="s">
        <v>35</v>
      </c>
      <c r="K501" s="20">
        <v>15232.682</v>
      </c>
      <c r="L501" s="15">
        <v>41913</v>
      </c>
      <c r="M501" s="15">
        <v>42124</v>
      </c>
      <c r="N501" s="5" t="s">
        <v>36</v>
      </c>
      <c r="O501" s="1" t="s">
        <v>63</v>
      </c>
    </row>
    <row r="502" spans="1:15" ht="48.75" customHeight="1">
      <c r="A502" s="1">
        <v>6641</v>
      </c>
      <c r="B502" s="1" t="s">
        <v>595</v>
      </c>
      <c r="C502" s="1">
        <v>3313110</v>
      </c>
      <c r="D502" s="2" t="s">
        <v>759</v>
      </c>
      <c r="E502" s="5" t="s">
        <v>43</v>
      </c>
      <c r="F502" s="5" t="s">
        <v>376</v>
      </c>
      <c r="G502" s="5" t="s">
        <v>46</v>
      </c>
      <c r="H502" s="5" t="s">
        <v>62</v>
      </c>
      <c r="I502" s="5">
        <v>45000000</v>
      </c>
      <c r="J502" s="5" t="s">
        <v>35</v>
      </c>
      <c r="K502" s="20">
        <v>1164.05724</v>
      </c>
      <c r="L502" s="15">
        <v>41883</v>
      </c>
      <c r="M502" s="15">
        <v>41974</v>
      </c>
      <c r="N502" s="5" t="s">
        <v>36</v>
      </c>
      <c r="O502" s="5" t="s">
        <v>63</v>
      </c>
    </row>
    <row r="503" spans="1:15" ht="38.25" customHeight="1">
      <c r="A503" s="1">
        <v>6643</v>
      </c>
      <c r="B503" s="1" t="s">
        <v>737</v>
      </c>
      <c r="C503" s="1">
        <v>2811794</v>
      </c>
      <c r="D503" s="2" t="s">
        <v>738</v>
      </c>
      <c r="E503" s="5" t="s">
        <v>43</v>
      </c>
      <c r="F503" s="5" t="s">
        <v>376</v>
      </c>
      <c r="G503" s="5" t="s">
        <v>46</v>
      </c>
      <c r="H503" s="5" t="s">
        <v>62</v>
      </c>
      <c r="I503" s="5">
        <v>45000000</v>
      </c>
      <c r="J503" s="5" t="s">
        <v>35</v>
      </c>
      <c r="K503" s="20" t="str">
        <f>TEXT(0,1630.47361)</f>
        <v>1630,47361</v>
      </c>
      <c r="L503" s="15">
        <v>41885</v>
      </c>
      <c r="M503" s="5" t="s">
        <v>413</v>
      </c>
      <c r="N503" s="5" t="s">
        <v>36</v>
      </c>
      <c r="O503" s="5" t="s">
        <v>63</v>
      </c>
    </row>
    <row r="504" spans="1:15" ht="140.25" customHeight="1">
      <c r="A504" s="1">
        <v>6650</v>
      </c>
      <c r="B504" s="1" t="s">
        <v>299</v>
      </c>
      <c r="C504" s="12">
        <v>7499000</v>
      </c>
      <c r="D504" s="13" t="s">
        <v>692</v>
      </c>
      <c r="E504" s="11" t="s">
        <v>43</v>
      </c>
      <c r="F504" s="11">
        <v>796</v>
      </c>
      <c r="G504" s="11" t="s">
        <v>46</v>
      </c>
      <c r="H504" s="5" t="s">
        <v>62</v>
      </c>
      <c r="I504" s="11">
        <v>45000000</v>
      </c>
      <c r="J504" s="11" t="s">
        <v>35</v>
      </c>
      <c r="K504" s="20" t="str">
        <f>TEXT(0,"5959,79")</f>
        <v>5959,79</v>
      </c>
      <c r="L504" s="15">
        <v>41883</v>
      </c>
      <c r="M504" s="15">
        <v>42092</v>
      </c>
      <c r="N504" s="5" t="s">
        <v>36</v>
      </c>
      <c r="O504" s="1" t="s">
        <v>63</v>
      </c>
    </row>
    <row r="505" spans="1:15" ht="128.25" customHeight="1">
      <c r="A505" s="1">
        <v>6654</v>
      </c>
      <c r="B505" s="1" t="s">
        <v>595</v>
      </c>
      <c r="C505" s="1">
        <v>3313110</v>
      </c>
      <c r="D505" s="2" t="s">
        <v>760</v>
      </c>
      <c r="E505" s="5" t="s">
        <v>43</v>
      </c>
      <c r="F505" s="5" t="s">
        <v>376</v>
      </c>
      <c r="G505" s="5" t="s">
        <v>46</v>
      </c>
      <c r="H505" s="5" t="s">
        <v>62</v>
      </c>
      <c r="I505" s="5">
        <v>45000000</v>
      </c>
      <c r="J505" s="5" t="s">
        <v>35</v>
      </c>
      <c r="K505" s="20" t="str">
        <f>TEXT(0,"892,35")</f>
        <v>892,35</v>
      </c>
      <c r="L505" s="15">
        <v>41885</v>
      </c>
      <c r="M505" s="5" t="s">
        <v>413</v>
      </c>
      <c r="N505" s="5" t="s">
        <v>36</v>
      </c>
      <c r="O505" s="5" t="s">
        <v>63</v>
      </c>
    </row>
    <row r="506" spans="1:15" ht="63.75" customHeight="1">
      <c r="A506" s="1">
        <v>6658</v>
      </c>
      <c r="B506" s="1" t="s">
        <v>761</v>
      </c>
      <c r="C506" s="1">
        <v>4521012</v>
      </c>
      <c r="D506" s="2" t="s">
        <v>762</v>
      </c>
      <c r="E506" s="1" t="s">
        <v>43</v>
      </c>
      <c r="F506" s="1">
        <v>796</v>
      </c>
      <c r="G506" s="1" t="s">
        <v>46</v>
      </c>
      <c r="H506" s="35" t="s">
        <v>62</v>
      </c>
      <c r="I506" s="1">
        <v>45000000</v>
      </c>
      <c r="J506" s="1" t="s">
        <v>35</v>
      </c>
      <c r="K506" s="20" t="str">
        <f>TEXT(0,"7328,00")</f>
        <v>7328,00</v>
      </c>
      <c r="L506" s="15">
        <v>41913</v>
      </c>
      <c r="M506" s="15">
        <v>41974</v>
      </c>
      <c r="N506" s="5" t="s">
        <v>36</v>
      </c>
      <c r="O506" s="1" t="s">
        <v>63</v>
      </c>
    </row>
    <row r="507" spans="1:15" ht="63.75" customHeight="1">
      <c r="A507" s="1">
        <v>6659</v>
      </c>
      <c r="B507" s="1" t="s">
        <v>343</v>
      </c>
      <c r="C507" s="1">
        <v>4530179</v>
      </c>
      <c r="D507" s="2" t="s">
        <v>763</v>
      </c>
      <c r="E507" s="1" t="s">
        <v>43</v>
      </c>
      <c r="F507" s="1">
        <v>796</v>
      </c>
      <c r="G507" s="1" t="s">
        <v>46</v>
      </c>
      <c r="H507" s="35" t="s">
        <v>62</v>
      </c>
      <c r="I507" s="1">
        <v>45000000</v>
      </c>
      <c r="J507" s="1" t="s">
        <v>35</v>
      </c>
      <c r="K507" s="20" t="str">
        <f>TEXT(0,"20134,44")</f>
        <v>20134,44</v>
      </c>
      <c r="L507" s="15">
        <v>41883</v>
      </c>
      <c r="M507" s="15">
        <v>41974</v>
      </c>
      <c r="N507" s="5" t="s">
        <v>36</v>
      </c>
      <c r="O507" s="1" t="s">
        <v>63</v>
      </c>
    </row>
    <row r="508" spans="1:15" ht="102" customHeight="1">
      <c r="A508" s="1">
        <v>6664</v>
      </c>
      <c r="B508" s="1" t="s">
        <v>319</v>
      </c>
      <c r="C508" s="1">
        <v>7421024</v>
      </c>
      <c r="D508" s="2" t="s">
        <v>764</v>
      </c>
      <c r="E508" s="1" t="s">
        <v>43</v>
      </c>
      <c r="F508" s="1">
        <v>796</v>
      </c>
      <c r="G508" s="1" t="s">
        <v>46</v>
      </c>
      <c r="H508" s="35" t="s">
        <v>62</v>
      </c>
      <c r="I508" s="1">
        <v>45000000</v>
      </c>
      <c r="J508" s="1" t="s">
        <v>35</v>
      </c>
      <c r="K508" s="20">
        <v>11408.99177</v>
      </c>
      <c r="L508" s="15">
        <v>41883</v>
      </c>
      <c r="M508" s="15">
        <v>41974</v>
      </c>
      <c r="N508" s="5" t="s">
        <v>36</v>
      </c>
      <c r="O508" s="1" t="s">
        <v>63</v>
      </c>
    </row>
    <row r="509" spans="1:15" ht="76.5" customHeight="1">
      <c r="A509" s="1">
        <v>6669</v>
      </c>
      <c r="B509" s="1" t="s">
        <v>260</v>
      </c>
      <c r="C509" s="1">
        <v>4560596</v>
      </c>
      <c r="D509" s="2" t="s">
        <v>765</v>
      </c>
      <c r="E509" s="1" t="s">
        <v>43</v>
      </c>
      <c r="F509" s="1">
        <v>796</v>
      </c>
      <c r="G509" s="1" t="s">
        <v>46</v>
      </c>
      <c r="H509" s="35" t="s">
        <v>62</v>
      </c>
      <c r="I509" s="1">
        <v>45000000</v>
      </c>
      <c r="J509" s="1" t="s">
        <v>35</v>
      </c>
      <c r="K509" s="20">
        <v>9401.882</v>
      </c>
      <c r="L509" s="15">
        <v>41883</v>
      </c>
      <c r="M509" s="15">
        <v>41974</v>
      </c>
      <c r="N509" s="5" t="s">
        <v>36</v>
      </c>
      <c r="O509" s="1" t="s">
        <v>63</v>
      </c>
    </row>
    <row r="510" spans="1:15" ht="229.5" customHeight="1">
      <c r="A510" s="1">
        <v>6678</v>
      </c>
      <c r="B510" s="1" t="s">
        <v>319</v>
      </c>
      <c r="C510" s="1">
        <v>7421024</v>
      </c>
      <c r="D510" s="2" t="s">
        <v>766</v>
      </c>
      <c r="E510" s="1" t="s">
        <v>43</v>
      </c>
      <c r="F510" s="1">
        <v>796</v>
      </c>
      <c r="G510" s="1" t="s">
        <v>46</v>
      </c>
      <c r="H510" s="35" t="s">
        <v>62</v>
      </c>
      <c r="I510" s="1">
        <v>45000000</v>
      </c>
      <c r="J510" s="1" t="s">
        <v>35</v>
      </c>
      <c r="K510" s="20">
        <v>1154979.26168</v>
      </c>
      <c r="L510" s="15">
        <v>41883</v>
      </c>
      <c r="M510" s="15">
        <v>41974</v>
      </c>
      <c r="N510" s="5" t="s">
        <v>36</v>
      </c>
      <c r="O510" s="1" t="s">
        <v>63</v>
      </c>
    </row>
    <row r="511" spans="1:15" ht="84.75" customHeight="1">
      <c r="A511" s="1">
        <v>6680</v>
      </c>
      <c r="B511" s="1" t="s">
        <v>676</v>
      </c>
      <c r="C511" s="1">
        <v>5235020</v>
      </c>
      <c r="D511" s="2" t="s">
        <v>767</v>
      </c>
      <c r="E511" s="5" t="s">
        <v>43</v>
      </c>
      <c r="F511" s="5" t="s">
        <v>376</v>
      </c>
      <c r="G511" s="5" t="s">
        <v>46</v>
      </c>
      <c r="H511" s="5" t="s">
        <v>106</v>
      </c>
      <c r="I511" s="5">
        <v>45000000</v>
      </c>
      <c r="J511" s="5" t="s">
        <v>35</v>
      </c>
      <c r="K511" s="20" t="str">
        <f>TEXT(0,"1400,00")</f>
        <v>1400,00</v>
      </c>
      <c r="L511" s="15">
        <v>41913</v>
      </c>
      <c r="M511" s="5" t="s">
        <v>413</v>
      </c>
      <c r="N511" s="1" t="s">
        <v>36</v>
      </c>
      <c r="O511" s="1" t="s">
        <v>63</v>
      </c>
    </row>
    <row r="512" spans="1:15" ht="89.25" customHeight="1">
      <c r="A512" s="1">
        <v>6682</v>
      </c>
      <c r="B512" s="1" t="s">
        <v>41</v>
      </c>
      <c r="C512" s="1">
        <v>4030202</v>
      </c>
      <c r="D512" s="2" t="s">
        <v>768</v>
      </c>
      <c r="E512" s="1" t="s">
        <v>43</v>
      </c>
      <c r="F512" s="1">
        <v>796</v>
      </c>
      <c r="G512" s="1" t="s">
        <v>46</v>
      </c>
      <c r="H512" s="101" t="s">
        <v>62</v>
      </c>
      <c r="I512" s="1">
        <v>45000000</v>
      </c>
      <c r="J512" s="1" t="s">
        <v>35</v>
      </c>
      <c r="K512" s="18">
        <v>18914.33893</v>
      </c>
      <c r="L512" s="15">
        <v>41913</v>
      </c>
      <c r="M512" s="15">
        <v>42004</v>
      </c>
      <c r="N512" s="5" t="s">
        <v>36</v>
      </c>
      <c r="O512" s="1" t="s">
        <v>63</v>
      </c>
    </row>
    <row r="513" spans="1:15" ht="91.5" customHeight="1">
      <c r="A513" s="1">
        <v>6689</v>
      </c>
      <c r="B513" s="1" t="s">
        <v>135</v>
      </c>
      <c r="C513" s="1">
        <v>4030000</v>
      </c>
      <c r="D513" s="13" t="s">
        <v>769</v>
      </c>
      <c r="E513" s="11" t="s">
        <v>43</v>
      </c>
      <c r="F513" s="11">
        <v>796</v>
      </c>
      <c r="G513" s="11" t="s">
        <v>46</v>
      </c>
      <c r="H513" s="5" t="s">
        <v>62</v>
      </c>
      <c r="I513" s="11">
        <v>45000000</v>
      </c>
      <c r="J513" s="11" t="s">
        <v>35</v>
      </c>
      <c r="K513" s="27">
        <v>9380</v>
      </c>
      <c r="L513" s="15">
        <v>41913</v>
      </c>
      <c r="M513" s="15">
        <v>41974</v>
      </c>
      <c r="N513" s="5" t="s">
        <v>36</v>
      </c>
      <c r="O513" s="1" t="s">
        <v>63</v>
      </c>
    </row>
    <row r="514" spans="1:15" ht="90" customHeight="1">
      <c r="A514" s="1">
        <v>6691</v>
      </c>
      <c r="B514" s="1" t="s">
        <v>325</v>
      </c>
      <c r="C514" s="1">
        <v>4530010</v>
      </c>
      <c r="D514" s="2" t="s">
        <v>770</v>
      </c>
      <c r="E514" s="7" t="s">
        <v>32</v>
      </c>
      <c r="F514" s="1">
        <v>796</v>
      </c>
      <c r="G514" s="1" t="s">
        <v>58</v>
      </c>
      <c r="H514" s="7" t="s">
        <v>62</v>
      </c>
      <c r="I514" s="7">
        <v>45000000</v>
      </c>
      <c r="J514" s="7" t="s">
        <v>35</v>
      </c>
      <c r="K514" s="27">
        <v>2900</v>
      </c>
      <c r="L514" s="38">
        <v>41915</v>
      </c>
      <c r="M514" s="15">
        <v>42004</v>
      </c>
      <c r="N514" s="5" t="s">
        <v>36</v>
      </c>
      <c r="O514" s="1" t="s">
        <v>63</v>
      </c>
    </row>
    <row r="515" spans="1:15" ht="57.75" customHeight="1">
      <c r="A515" s="1">
        <v>6692</v>
      </c>
      <c r="B515" s="1" t="s">
        <v>595</v>
      </c>
      <c r="C515" s="1">
        <v>3313110</v>
      </c>
      <c r="D515" s="2" t="s">
        <v>771</v>
      </c>
      <c r="E515" s="11" t="s">
        <v>43</v>
      </c>
      <c r="F515" s="11">
        <v>796</v>
      </c>
      <c r="G515" s="11" t="s">
        <v>46</v>
      </c>
      <c r="H515" s="5" t="s">
        <v>62</v>
      </c>
      <c r="I515" s="11">
        <v>45000000</v>
      </c>
      <c r="J515" s="11" t="s">
        <v>35</v>
      </c>
      <c r="K515" s="27">
        <v>3217.93033</v>
      </c>
      <c r="L515" s="15">
        <v>41913</v>
      </c>
      <c r="M515" s="15">
        <v>41974</v>
      </c>
      <c r="N515" s="5" t="s">
        <v>36</v>
      </c>
      <c r="O515" s="1" t="s">
        <v>63</v>
      </c>
    </row>
    <row r="516" spans="1:15" ht="76.5" customHeight="1">
      <c r="A516" s="1">
        <v>6697</v>
      </c>
      <c r="B516" s="1" t="s">
        <v>321</v>
      </c>
      <c r="C516" s="1">
        <v>9010000</v>
      </c>
      <c r="D516" s="2" t="s">
        <v>772</v>
      </c>
      <c r="E516" s="1" t="s">
        <v>43</v>
      </c>
      <c r="F516" s="1">
        <v>796</v>
      </c>
      <c r="G516" s="1" t="s">
        <v>46</v>
      </c>
      <c r="H516" s="5" t="s">
        <v>62</v>
      </c>
      <c r="I516" s="1">
        <v>45000000</v>
      </c>
      <c r="J516" s="1" t="s">
        <v>35</v>
      </c>
      <c r="K516" s="27" t="str">
        <f>TEXT(0,"1469,00")</f>
        <v>1469,00</v>
      </c>
      <c r="L516" s="15">
        <v>41913</v>
      </c>
      <c r="M516" s="15">
        <v>41974</v>
      </c>
      <c r="N516" s="5" t="s">
        <v>36</v>
      </c>
      <c r="O516" s="1" t="s">
        <v>63</v>
      </c>
    </row>
    <row r="517" spans="1:15" ht="76.5" customHeight="1">
      <c r="A517" s="1">
        <v>6699</v>
      </c>
      <c r="B517" s="1" t="s">
        <v>260</v>
      </c>
      <c r="C517" s="1">
        <v>4030000</v>
      </c>
      <c r="D517" s="2" t="s">
        <v>774</v>
      </c>
      <c r="E517" s="2" t="s">
        <v>43</v>
      </c>
      <c r="F517" s="1">
        <v>796</v>
      </c>
      <c r="G517" s="1" t="s">
        <v>46</v>
      </c>
      <c r="H517" s="1" t="s">
        <v>62</v>
      </c>
      <c r="I517" s="1">
        <v>45000000</v>
      </c>
      <c r="J517" s="1" t="s">
        <v>35</v>
      </c>
      <c r="K517" s="20" t="str">
        <f>TEXT(0,"802,87")</f>
        <v>802,87</v>
      </c>
      <c r="L517" s="15">
        <v>41913</v>
      </c>
      <c r="M517" s="15">
        <v>41974</v>
      </c>
      <c r="N517" s="1" t="s">
        <v>36</v>
      </c>
      <c r="O517" s="1" t="s">
        <v>63</v>
      </c>
    </row>
    <row r="518" spans="1:15" ht="38.25" customHeight="1">
      <c r="A518" s="1">
        <v>6701</v>
      </c>
      <c r="B518" s="1" t="s">
        <v>775</v>
      </c>
      <c r="C518" s="1">
        <v>3221135</v>
      </c>
      <c r="D518" s="2" t="s">
        <v>776</v>
      </c>
      <c r="E518" s="5" t="s">
        <v>43</v>
      </c>
      <c r="F518" s="5" t="s">
        <v>376</v>
      </c>
      <c r="G518" s="5" t="s">
        <v>46</v>
      </c>
      <c r="H518" s="5" t="s">
        <v>62</v>
      </c>
      <c r="I518" s="5">
        <v>45000000</v>
      </c>
      <c r="J518" s="5" t="s">
        <v>35</v>
      </c>
      <c r="K518" s="20" t="str">
        <f>TEXT(0,"4919,96")</f>
        <v>4919,96</v>
      </c>
      <c r="L518" s="15">
        <v>41920</v>
      </c>
      <c r="M518" s="5" t="s">
        <v>413</v>
      </c>
      <c r="N518" s="5" t="s">
        <v>36</v>
      </c>
      <c r="O518" s="5" t="s">
        <v>63</v>
      </c>
    </row>
    <row r="519" spans="1:15" ht="42.75" customHeight="1">
      <c r="A519" s="1" t="s">
        <v>777</v>
      </c>
      <c r="B519" s="1" t="s">
        <v>561</v>
      </c>
      <c r="C519" s="1">
        <v>3430334</v>
      </c>
      <c r="D519" s="2" t="s">
        <v>778</v>
      </c>
      <c r="E519" s="5" t="s">
        <v>43</v>
      </c>
      <c r="F519" s="5" t="s">
        <v>376</v>
      </c>
      <c r="G519" s="5" t="s">
        <v>46</v>
      </c>
      <c r="H519" s="5" t="s">
        <v>62</v>
      </c>
      <c r="I519" s="5">
        <v>45000000</v>
      </c>
      <c r="J519" s="5" t="s">
        <v>35</v>
      </c>
      <c r="K519" s="20">
        <v>19028.33849</v>
      </c>
      <c r="L519" s="15">
        <v>41949</v>
      </c>
      <c r="M519" s="15">
        <v>42004</v>
      </c>
      <c r="N519" s="5" t="s">
        <v>36</v>
      </c>
      <c r="O519" s="1" t="s">
        <v>63</v>
      </c>
    </row>
    <row r="520" spans="1:15" ht="42.75" customHeight="1">
      <c r="A520" s="1" t="s">
        <v>779</v>
      </c>
      <c r="B520" s="1" t="s">
        <v>561</v>
      </c>
      <c r="C520" s="1">
        <v>3430334</v>
      </c>
      <c r="D520" s="2" t="s">
        <v>780</v>
      </c>
      <c r="E520" s="5" t="s">
        <v>43</v>
      </c>
      <c r="F520" s="5" t="s">
        <v>376</v>
      </c>
      <c r="G520" s="5" t="s">
        <v>46</v>
      </c>
      <c r="H520" s="5" t="s">
        <v>62</v>
      </c>
      <c r="I520" s="5">
        <v>45000000</v>
      </c>
      <c r="J520" s="5" t="s">
        <v>35</v>
      </c>
      <c r="K520" s="20">
        <v>2134.06003</v>
      </c>
      <c r="L520" s="15">
        <v>41949</v>
      </c>
      <c r="M520" s="15">
        <v>42004</v>
      </c>
      <c r="N520" s="5" t="s">
        <v>36</v>
      </c>
      <c r="O520" s="1" t="s">
        <v>63</v>
      </c>
    </row>
    <row r="521" spans="1:15" ht="127.5" customHeight="1">
      <c r="A521" s="57">
        <v>6729</v>
      </c>
      <c r="B521" s="1" t="s">
        <v>299</v>
      </c>
      <c r="C521" s="12">
        <v>7499000</v>
      </c>
      <c r="D521" s="2" t="s">
        <v>781</v>
      </c>
      <c r="E521" s="1" t="s">
        <v>43</v>
      </c>
      <c r="F521" s="1">
        <v>796</v>
      </c>
      <c r="G521" s="1" t="s">
        <v>46</v>
      </c>
      <c r="H521" s="5" t="s">
        <v>62</v>
      </c>
      <c r="I521" s="1">
        <v>45000000</v>
      </c>
      <c r="J521" s="1" t="s">
        <v>35</v>
      </c>
      <c r="K521" s="20" t="str">
        <f>TEXT(0,"2753,21")</f>
        <v>2753,21</v>
      </c>
      <c r="L521" s="15">
        <v>41913</v>
      </c>
      <c r="M521" s="15">
        <v>41974</v>
      </c>
      <c r="N521" s="5" t="s">
        <v>36</v>
      </c>
      <c r="O521" s="1" t="s">
        <v>63</v>
      </c>
    </row>
    <row r="522" spans="1:15" ht="99" customHeight="1">
      <c r="A522" s="1">
        <v>6734</v>
      </c>
      <c r="B522" s="1" t="s">
        <v>306</v>
      </c>
      <c r="C522" s="1">
        <v>2813160</v>
      </c>
      <c r="D522" s="13" t="s">
        <v>782</v>
      </c>
      <c r="E522" s="11" t="s">
        <v>43</v>
      </c>
      <c r="F522" s="11">
        <v>796</v>
      </c>
      <c r="G522" s="11" t="s">
        <v>46</v>
      </c>
      <c r="H522" s="5" t="s">
        <v>62</v>
      </c>
      <c r="I522" s="11">
        <v>45000000</v>
      </c>
      <c r="J522" s="11" t="s">
        <v>35</v>
      </c>
      <c r="K522" s="19">
        <v>21080</v>
      </c>
      <c r="L522" s="15">
        <v>41913</v>
      </c>
      <c r="M522" s="15">
        <v>41974</v>
      </c>
      <c r="N522" s="5" t="s">
        <v>36</v>
      </c>
      <c r="O522" s="1" t="s">
        <v>63</v>
      </c>
    </row>
    <row r="523" spans="1:15" ht="98.25" customHeight="1">
      <c r="A523" s="1">
        <v>6735</v>
      </c>
      <c r="B523" s="1" t="s">
        <v>135</v>
      </c>
      <c r="C523" s="1">
        <v>4030000</v>
      </c>
      <c r="D523" s="13" t="s">
        <v>783</v>
      </c>
      <c r="E523" s="11" t="s">
        <v>43</v>
      </c>
      <c r="F523" s="11">
        <v>796</v>
      </c>
      <c r="G523" s="11" t="s">
        <v>46</v>
      </c>
      <c r="H523" s="5" t="s">
        <v>62</v>
      </c>
      <c r="I523" s="11">
        <v>45000000</v>
      </c>
      <c r="J523" s="11" t="s">
        <v>35</v>
      </c>
      <c r="K523" s="19">
        <v>19743.342</v>
      </c>
      <c r="L523" s="15">
        <v>41913</v>
      </c>
      <c r="M523" s="15">
        <v>41974</v>
      </c>
      <c r="N523" s="5" t="s">
        <v>36</v>
      </c>
      <c r="O523" s="1" t="s">
        <v>63</v>
      </c>
    </row>
    <row r="524" spans="1:15" ht="63.75" customHeight="1">
      <c r="A524" s="1">
        <v>6736</v>
      </c>
      <c r="B524" s="1" t="s">
        <v>326</v>
      </c>
      <c r="C524" s="1">
        <v>7220000</v>
      </c>
      <c r="D524" s="2" t="s">
        <v>784</v>
      </c>
      <c r="E524" s="1" t="s">
        <v>43</v>
      </c>
      <c r="F524" s="1">
        <v>796</v>
      </c>
      <c r="G524" s="1" t="s">
        <v>46</v>
      </c>
      <c r="H524" s="5" t="s">
        <v>62</v>
      </c>
      <c r="I524" s="1">
        <v>45000000</v>
      </c>
      <c r="J524" s="1" t="s">
        <v>35</v>
      </c>
      <c r="K524" s="20">
        <v>9990</v>
      </c>
      <c r="L524" s="15">
        <v>41913</v>
      </c>
      <c r="M524" s="15">
        <v>41974</v>
      </c>
      <c r="N524" s="5" t="s">
        <v>36</v>
      </c>
      <c r="O524" s="1" t="s">
        <v>63</v>
      </c>
    </row>
    <row r="525" spans="1:15" ht="63.75" customHeight="1">
      <c r="A525" s="1">
        <v>6737</v>
      </c>
      <c r="B525" s="1" t="s">
        <v>326</v>
      </c>
      <c r="C525" s="1">
        <v>7220000</v>
      </c>
      <c r="D525" s="2" t="s">
        <v>785</v>
      </c>
      <c r="E525" s="1" t="s">
        <v>43</v>
      </c>
      <c r="F525" s="1">
        <v>796</v>
      </c>
      <c r="G525" s="1" t="s">
        <v>46</v>
      </c>
      <c r="H525" s="5" t="s">
        <v>62</v>
      </c>
      <c r="I525" s="1">
        <v>45000000</v>
      </c>
      <c r="J525" s="1" t="s">
        <v>35</v>
      </c>
      <c r="K525" s="20">
        <v>950</v>
      </c>
      <c r="L525" s="15">
        <v>41913</v>
      </c>
      <c r="M525" s="15">
        <v>41974</v>
      </c>
      <c r="N525" s="5" t="s">
        <v>36</v>
      </c>
      <c r="O525" s="1" t="s">
        <v>63</v>
      </c>
    </row>
    <row r="526" spans="1:15" ht="38.25" customHeight="1">
      <c r="A526" s="1">
        <v>6739</v>
      </c>
      <c r="B526" s="1" t="s">
        <v>307</v>
      </c>
      <c r="C526" s="1">
        <v>5132090</v>
      </c>
      <c r="D526" s="2" t="s">
        <v>786</v>
      </c>
      <c r="E526" s="5" t="s">
        <v>43</v>
      </c>
      <c r="F526" s="5" t="s">
        <v>376</v>
      </c>
      <c r="G526" s="5" t="s">
        <v>46</v>
      </c>
      <c r="H526" s="5" t="s">
        <v>62</v>
      </c>
      <c r="I526" s="5">
        <v>45000000</v>
      </c>
      <c r="J526" s="5" t="s">
        <v>35</v>
      </c>
      <c r="K526" s="20" t="str">
        <f>TEXT(0,"2015,431")</f>
        <v>2015,431</v>
      </c>
      <c r="L526" s="15">
        <v>41920</v>
      </c>
      <c r="M526" s="5" t="s">
        <v>413</v>
      </c>
      <c r="N526" s="5" t="s">
        <v>36</v>
      </c>
      <c r="O526" s="5" t="s">
        <v>63</v>
      </c>
    </row>
    <row r="527" spans="1:15" ht="87" customHeight="1">
      <c r="A527" s="1">
        <v>6742</v>
      </c>
      <c r="B527" s="1" t="s">
        <v>326</v>
      </c>
      <c r="C527" s="1">
        <v>7220000</v>
      </c>
      <c r="D527" s="2" t="s">
        <v>787</v>
      </c>
      <c r="E527" s="1" t="s">
        <v>43</v>
      </c>
      <c r="F527" s="1">
        <v>796</v>
      </c>
      <c r="G527" s="1" t="s">
        <v>46</v>
      </c>
      <c r="H527" s="5" t="s">
        <v>62</v>
      </c>
      <c r="I527" s="1">
        <v>45000000</v>
      </c>
      <c r="J527" s="1" t="s">
        <v>35</v>
      </c>
      <c r="K527" s="20">
        <v>999</v>
      </c>
      <c r="L527" s="15">
        <v>41913</v>
      </c>
      <c r="M527" s="15">
        <v>41974</v>
      </c>
      <c r="N527" s="5" t="s">
        <v>36</v>
      </c>
      <c r="O527" s="1" t="s">
        <v>63</v>
      </c>
    </row>
    <row r="528" spans="1:15" ht="51" customHeight="1">
      <c r="A528" s="1">
        <v>6747</v>
      </c>
      <c r="B528" s="1" t="s">
        <v>595</v>
      </c>
      <c r="C528" s="1">
        <v>3321109</v>
      </c>
      <c r="D528" s="2" t="s">
        <v>788</v>
      </c>
      <c r="E528" s="5" t="s">
        <v>43</v>
      </c>
      <c r="F528" s="5" t="s">
        <v>376</v>
      </c>
      <c r="G528" s="5" t="s">
        <v>46</v>
      </c>
      <c r="H528" s="5" t="s">
        <v>62</v>
      </c>
      <c r="I528" s="5">
        <v>45000000</v>
      </c>
      <c r="J528" s="5" t="s">
        <v>35</v>
      </c>
      <c r="K528" s="20">
        <v>13935.73636</v>
      </c>
      <c r="L528" s="15">
        <v>41913</v>
      </c>
      <c r="M528" s="15">
        <v>41974</v>
      </c>
      <c r="N528" s="5" t="s">
        <v>36</v>
      </c>
      <c r="O528" s="1" t="s">
        <v>63</v>
      </c>
    </row>
    <row r="529" spans="1:15" ht="81.75" customHeight="1">
      <c r="A529" s="1">
        <v>6749</v>
      </c>
      <c r="B529" s="1" t="s">
        <v>789</v>
      </c>
      <c r="C529" s="1">
        <v>4530630</v>
      </c>
      <c r="D529" s="2" t="s">
        <v>790</v>
      </c>
      <c r="E529" s="1" t="s">
        <v>43</v>
      </c>
      <c r="F529" s="1">
        <v>796</v>
      </c>
      <c r="G529" s="1" t="s">
        <v>46</v>
      </c>
      <c r="H529" s="5" t="s">
        <v>62</v>
      </c>
      <c r="I529" s="1">
        <v>45000000</v>
      </c>
      <c r="J529" s="1" t="s">
        <v>35</v>
      </c>
      <c r="K529" s="20" t="str">
        <f>TEXT(0,"2200,00")</f>
        <v>2200,00</v>
      </c>
      <c r="L529" s="15">
        <v>41913</v>
      </c>
      <c r="M529" s="15">
        <v>41974</v>
      </c>
      <c r="N529" s="5" t="s">
        <v>36</v>
      </c>
      <c r="O529" s="1" t="s">
        <v>63</v>
      </c>
    </row>
    <row r="530" spans="1:15" ht="81.75" customHeight="1">
      <c r="A530" s="1">
        <v>6750</v>
      </c>
      <c r="B530" s="1" t="s">
        <v>736</v>
      </c>
      <c r="C530" s="1">
        <v>2219142</v>
      </c>
      <c r="D530" s="2" t="s">
        <v>791</v>
      </c>
      <c r="E530" s="1" t="s">
        <v>43</v>
      </c>
      <c r="F530" s="1">
        <v>796</v>
      </c>
      <c r="G530" s="1" t="s">
        <v>46</v>
      </c>
      <c r="H530" s="5" t="s">
        <v>62</v>
      </c>
      <c r="I530" s="1">
        <v>45000000</v>
      </c>
      <c r="J530" s="1" t="s">
        <v>35</v>
      </c>
      <c r="K530" s="20" t="s">
        <v>792</v>
      </c>
      <c r="L530" s="15">
        <v>41944</v>
      </c>
      <c r="M530" s="15">
        <v>41974</v>
      </c>
      <c r="N530" s="5" t="s">
        <v>36</v>
      </c>
      <c r="O530" s="1" t="s">
        <v>63</v>
      </c>
    </row>
    <row r="531" spans="1:15" ht="76.5" customHeight="1">
      <c r="A531" s="1">
        <v>6753</v>
      </c>
      <c r="B531" s="1" t="s">
        <v>326</v>
      </c>
      <c r="C531" s="1">
        <v>7220000</v>
      </c>
      <c r="D531" s="2" t="s">
        <v>793</v>
      </c>
      <c r="E531" s="6" t="s">
        <v>43</v>
      </c>
      <c r="F531" s="6">
        <v>796</v>
      </c>
      <c r="G531" s="6" t="s">
        <v>46</v>
      </c>
      <c r="H531" s="5" t="s">
        <v>794</v>
      </c>
      <c r="I531" s="6">
        <v>45000000</v>
      </c>
      <c r="J531" s="6" t="s">
        <v>35</v>
      </c>
      <c r="K531" s="20">
        <v>1200</v>
      </c>
      <c r="L531" s="15">
        <v>41883</v>
      </c>
      <c r="M531" s="15">
        <v>42247</v>
      </c>
      <c r="N531" s="5" t="s">
        <v>36</v>
      </c>
      <c r="O531" s="1" t="s">
        <v>63</v>
      </c>
    </row>
    <row r="532" spans="1:15" ht="76.5" customHeight="1">
      <c r="A532" s="1">
        <v>6754</v>
      </c>
      <c r="B532" s="1" t="s">
        <v>326</v>
      </c>
      <c r="C532" s="1">
        <v>7220000</v>
      </c>
      <c r="D532" s="2" t="s">
        <v>795</v>
      </c>
      <c r="E532" s="6" t="s">
        <v>43</v>
      </c>
      <c r="F532" s="6">
        <v>796</v>
      </c>
      <c r="G532" s="6" t="s">
        <v>46</v>
      </c>
      <c r="H532" s="5" t="s">
        <v>377</v>
      </c>
      <c r="I532" s="6">
        <v>45000000</v>
      </c>
      <c r="J532" s="6" t="s">
        <v>35</v>
      </c>
      <c r="K532" s="20">
        <v>2500</v>
      </c>
      <c r="L532" s="15">
        <v>41929</v>
      </c>
      <c r="M532" s="15">
        <v>42308</v>
      </c>
      <c r="N532" s="5" t="s">
        <v>36</v>
      </c>
      <c r="O532" s="1" t="s">
        <v>63</v>
      </c>
    </row>
    <row r="533" spans="1:15" ht="121.5" customHeight="1">
      <c r="A533" s="1">
        <v>6756</v>
      </c>
      <c r="B533" s="1" t="s">
        <v>796</v>
      </c>
      <c r="C533" s="1">
        <v>4030000</v>
      </c>
      <c r="D533" s="2" t="s">
        <v>797</v>
      </c>
      <c r="E533" s="6" t="s">
        <v>43</v>
      </c>
      <c r="F533" s="6">
        <v>796</v>
      </c>
      <c r="G533" s="6" t="s">
        <v>46</v>
      </c>
      <c r="H533" s="5" t="s">
        <v>62</v>
      </c>
      <c r="I533" s="6">
        <v>45000000</v>
      </c>
      <c r="J533" s="6" t="s">
        <v>35</v>
      </c>
      <c r="K533" s="20" t="str">
        <f>TEXT(0,"2093,682")</f>
        <v>2093,682</v>
      </c>
      <c r="L533" s="15">
        <v>41929</v>
      </c>
      <c r="M533" s="15">
        <v>42004</v>
      </c>
      <c r="N533" s="5" t="s">
        <v>36</v>
      </c>
      <c r="O533" s="1" t="s">
        <v>63</v>
      </c>
    </row>
    <row r="534" spans="1:15" ht="102" customHeight="1">
      <c r="A534" s="1">
        <v>6773</v>
      </c>
      <c r="B534" s="1" t="s">
        <v>326</v>
      </c>
      <c r="C534" s="1">
        <v>7220000</v>
      </c>
      <c r="D534" s="2" t="s">
        <v>798</v>
      </c>
      <c r="E534" s="6" t="s">
        <v>43</v>
      </c>
      <c r="F534" s="6">
        <v>796</v>
      </c>
      <c r="G534" s="6" t="s">
        <v>46</v>
      </c>
      <c r="H534" s="5" t="s">
        <v>794</v>
      </c>
      <c r="I534" s="6">
        <v>45000000</v>
      </c>
      <c r="J534" s="6" t="s">
        <v>35</v>
      </c>
      <c r="K534" s="20" t="str">
        <f>TEXT(0,"2200,00")</f>
        <v>2200,00</v>
      </c>
      <c r="L534" s="15">
        <v>41932</v>
      </c>
      <c r="M534" s="15">
        <v>42308</v>
      </c>
      <c r="N534" s="5" t="s">
        <v>36</v>
      </c>
      <c r="O534" s="1" t="s">
        <v>63</v>
      </c>
    </row>
    <row r="535" spans="1:15" ht="51">
      <c r="A535" s="7">
        <v>6781</v>
      </c>
      <c r="B535" s="7" t="s">
        <v>773</v>
      </c>
      <c r="C535" s="7" t="s">
        <v>773</v>
      </c>
      <c r="D535" s="9" t="s">
        <v>800</v>
      </c>
      <c r="E535" s="1" t="s">
        <v>32</v>
      </c>
      <c r="F535" s="7">
        <v>904</v>
      </c>
      <c r="G535" s="7" t="s">
        <v>318</v>
      </c>
      <c r="H535" s="7">
        <v>2268</v>
      </c>
      <c r="I535" s="7">
        <v>45000000</v>
      </c>
      <c r="J535" s="7" t="s">
        <v>35</v>
      </c>
      <c r="K535" s="50">
        <v>5670</v>
      </c>
      <c r="L535" s="38">
        <v>41915</v>
      </c>
      <c r="M535" s="38">
        <v>42004</v>
      </c>
      <c r="N535" s="44" t="s">
        <v>36</v>
      </c>
      <c r="O535" s="7" t="s">
        <v>63</v>
      </c>
    </row>
    <row r="536" spans="1:15" ht="53.25" customHeight="1">
      <c r="A536" s="1">
        <v>6782</v>
      </c>
      <c r="B536" s="1" t="s">
        <v>461</v>
      </c>
      <c r="C536" s="1">
        <v>2716030</v>
      </c>
      <c r="D536" s="2" t="s">
        <v>590</v>
      </c>
      <c r="E536" s="1" t="s">
        <v>32</v>
      </c>
      <c r="F536" s="1">
        <v>797</v>
      </c>
      <c r="G536" s="1" t="s">
        <v>46</v>
      </c>
      <c r="H536" s="1" t="s">
        <v>62</v>
      </c>
      <c r="I536" s="1">
        <v>45000000</v>
      </c>
      <c r="J536" s="1" t="s">
        <v>35</v>
      </c>
      <c r="K536" s="20">
        <v>12334.74006</v>
      </c>
      <c r="L536" s="15">
        <v>41915</v>
      </c>
      <c r="M536" s="15">
        <v>42004</v>
      </c>
      <c r="N536" s="5" t="s">
        <v>36</v>
      </c>
      <c r="O536" s="1" t="s">
        <v>63</v>
      </c>
    </row>
    <row r="537" spans="1:15" ht="107.25" customHeight="1">
      <c r="A537" s="7">
        <v>6783</v>
      </c>
      <c r="B537" s="7" t="s">
        <v>41</v>
      </c>
      <c r="C537" s="7" t="s">
        <v>801</v>
      </c>
      <c r="D537" s="9" t="s">
        <v>802</v>
      </c>
      <c r="E537" s="7" t="s">
        <v>32</v>
      </c>
      <c r="F537" s="7">
        <v>796</v>
      </c>
      <c r="G537" s="7" t="s">
        <v>58</v>
      </c>
      <c r="H537" s="7">
        <v>2268</v>
      </c>
      <c r="I537" s="7">
        <v>45000000</v>
      </c>
      <c r="J537" s="7" t="s">
        <v>35</v>
      </c>
      <c r="K537" s="50">
        <v>11507.52732</v>
      </c>
      <c r="L537" s="38">
        <v>41915</v>
      </c>
      <c r="M537" s="38">
        <v>42002</v>
      </c>
      <c r="N537" s="44" t="s">
        <v>36</v>
      </c>
      <c r="O537" s="7" t="s">
        <v>63</v>
      </c>
    </row>
    <row r="538" spans="1:15" ht="168" customHeight="1">
      <c r="A538" s="1">
        <v>6784</v>
      </c>
      <c r="B538" s="1" t="s">
        <v>52</v>
      </c>
      <c r="C538" s="1">
        <v>4030101</v>
      </c>
      <c r="D538" s="2" t="s">
        <v>803</v>
      </c>
      <c r="E538" s="6" t="s">
        <v>43</v>
      </c>
      <c r="F538" s="6">
        <v>796</v>
      </c>
      <c r="G538" s="6" t="s">
        <v>46</v>
      </c>
      <c r="H538" s="5" t="s">
        <v>62</v>
      </c>
      <c r="I538" s="6">
        <v>45000000</v>
      </c>
      <c r="J538" s="6" t="s">
        <v>35</v>
      </c>
      <c r="K538" s="20" t="str">
        <f>TEXT(0,"997,654")</f>
        <v>997,654</v>
      </c>
      <c r="L538" s="15">
        <v>41913</v>
      </c>
      <c r="M538" s="15">
        <v>42004</v>
      </c>
      <c r="N538" s="5" t="s">
        <v>36</v>
      </c>
      <c r="O538" s="1" t="s">
        <v>63</v>
      </c>
    </row>
    <row r="539" spans="1:15" ht="124.5" customHeight="1">
      <c r="A539" s="1">
        <v>6788</v>
      </c>
      <c r="B539" s="1" t="s">
        <v>707</v>
      </c>
      <c r="C539" s="1">
        <v>726000</v>
      </c>
      <c r="D539" s="2" t="s">
        <v>804</v>
      </c>
      <c r="E539" s="1" t="s">
        <v>32</v>
      </c>
      <c r="F539" s="1">
        <v>797</v>
      </c>
      <c r="G539" s="1" t="s">
        <v>46</v>
      </c>
      <c r="H539" s="1" t="s">
        <v>62</v>
      </c>
      <c r="I539" s="1">
        <v>45000000</v>
      </c>
      <c r="J539" s="1" t="s">
        <v>35</v>
      </c>
      <c r="K539" s="20">
        <v>4000</v>
      </c>
      <c r="L539" s="15">
        <v>41915</v>
      </c>
      <c r="M539" s="15">
        <v>42318</v>
      </c>
      <c r="N539" s="5" t="s">
        <v>36</v>
      </c>
      <c r="O539" s="1" t="s">
        <v>63</v>
      </c>
    </row>
    <row r="540" spans="1:15" ht="153" customHeight="1">
      <c r="A540" s="1">
        <v>6851</v>
      </c>
      <c r="B540" s="1" t="s">
        <v>374</v>
      </c>
      <c r="C540" s="12">
        <v>4530010</v>
      </c>
      <c r="D540" s="2" t="s">
        <v>805</v>
      </c>
      <c r="E540" s="1" t="s">
        <v>43</v>
      </c>
      <c r="F540" s="1">
        <v>796</v>
      </c>
      <c r="G540" s="1" t="s">
        <v>46</v>
      </c>
      <c r="H540" s="5" t="s">
        <v>62</v>
      </c>
      <c r="I540" s="1">
        <v>45000000</v>
      </c>
      <c r="J540" s="1" t="s">
        <v>35</v>
      </c>
      <c r="K540" s="20">
        <v>66255.89266</v>
      </c>
      <c r="L540" s="15">
        <v>41913</v>
      </c>
      <c r="M540" s="15">
        <v>42004</v>
      </c>
      <c r="N540" s="5" t="s">
        <v>36</v>
      </c>
      <c r="O540" s="1" t="s">
        <v>63</v>
      </c>
    </row>
    <row r="541" spans="1:15" ht="100.5" customHeight="1">
      <c r="A541" s="1">
        <v>6852</v>
      </c>
      <c r="B541" s="1" t="s">
        <v>326</v>
      </c>
      <c r="C541" s="1">
        <v>7220000</v>
      </c>
      <c r="D541" s="2" t="s">
        <v>806</v>
      </c>
      <c r="E541" s="6" t="s">
        <v>43</v>
      </c>
      <c r="F541" s="6">
        <v>796</v>
      </c>
      <c r="G541" s="6" t="s">
        <v>46</v>
      </c>
      <c r="H541" s="5" t="s">
        <v>62</v>
      </c>
      <c r="I541" s="6">
        <v>45000000</v>
      </c>
      <c r="J541" s="6" t="s">
        <v>35</v>
      </c>
      <c r="K541" s="20">
        <v>1400</v>
      </c>
      <c r="L541" s="15">
        <v>41929</v>
      </c>
      <c r="M541" s="15">
        <v>42308</v>
      </c>
      <c r="N541" s="5" t="s">
        <v>36</v>
      </c>
      <c r="O541" s="1" t="s">
        <v>63</v>
      </c>
    </row>
    <row r="542" spans="1:15" ht="50.25" customHeight="1">
      <c r="A542" s="1">
        <v>6853</v>
      </c>
      <c r="B542" s="1" t="s">
        <v>676</v>
      </c>
      <c r="C542" s="1">
        <v>5235020</v>
      </c>
      <c r="D542" s="2" t="s">
        <v>767</v>
      </c>
      <c r="E542" s="5" t="s">
        <v>43</v>
      </c>
      <c r="F542" s="5" t="s">
        <v>376</v>
      </c>
      <c r="G542" s="5" t="s">
        <v>46</v>
      </c>
      <c r="H542" s="5" t="s">
        <v>106</v>
      </c>
      <c r="I542" s="5">
        <v>45000000</v>
      </c>
      <c r="J542" s="5" t="s">
        <v>35</v>
      </c>
      <c r="K542" s="20" t="str">
        <f>TEXT(0,"1400,00")</f>
        <v>1400,00</v>
      </c>
      <c r="L542" s="15">
        <v>41913</v>
      </c>
      <c r="M542" s="5" t="s">
        <v>413</v>
      </c>
      <c r="N542" s="1" t="s">
        <v>36</v>
      </c>
      <c r="O542" s="1" t="s">
        <v>63</v>
      </c>
    </row>
    <row r="543" spans="1:15" ht="76.5">
      <c r="A543" s="1">
        <v>6854</v>
      </c>
      <c r="B543" s="1" t="s">
        <v>321</v>
      </c>
      <c r="C543" s="1">
        <v>9010000</v>
      </c>
      <c r="D543" s="2" t="s">
        <v>772</v>
      </c>
      <c r="E543" s="1" t="s">
        <v>43</v>
      </c>
      <c r="F543" s="1">
        <v>796</v>
      </c>
      <c r="G543" s="1" t="s">
        <v>46</v>
      </c>
      <c r="H543" s="5" t="s">
        <v>62</v>
      </c>
      <c r="I543" s="1">
        <v>45000000</v>
      </c>
      <c r="J543" s="1" t="s">
        <v>35</v>
      </c>
      <c r="K543" s="27">
        <v>1469</v>
      </c>
      <c r="L543" s="15">
        <v>41913</v>
      </c>
      <c r="M543" s="15">
        <v>41974</v>
      </c>
      <c r="N543" s="5" t="s">
        <v>36</v>
      </c>
      <c r="O543" s="1" t="s">
        <v>63</v>
      </c>
    </row>
    <row r="544" spans="1:15" ht="38.25" customHeight="1">
      <c r="A544" s="1">
        <v>6856</v>
      </c>
      <c r="B544" s="1" t="s">
        <v>405</v>
      </c>
      <c r="C544" s="1">
        <v>3520499</v>
      </c>
      <c r="D544" s="2" t="s">
        <v>807</v>
      </c>
      <c r="E544" s="2" t="s">
        <v>32</v>
      </c>
      <c r="F544" s="1">
        <v>796</v>
      </c>
      <c r="G544" s="1" t="s">
        <v>46</v>
      </c>
      <c r="H544" s="1" t="s">
        <v>62</v>
      </c>
      <c r="I544" s="1">
        <v>45000000</v>
      </c>
      <c r="J544" s="1" t="s">
        <v>35</v>
      </c>
      <c r="K544" s="27">
        <v>808.50717</v>
      </c>
      <c r="L544" s="15">
        <v>41944</v>
      </c>
      <c r="M544" s="15">
        <v>41974</v>
      </c>
      <c r="N544" s="5" t="s">
        <v>36</v>
      </c>
      <c r="O544" s="1" t="s">
        <v>63</v>
      </c>
    </row>
    <row r="545" spans="1:15" ht="38.25" customHeight="1">
      <c r="A545" s="1">
        <v>6860</v>
      </c>
      <c r="B545" s="1" t="s">
        <v>737</v>
      </c>
      <c r="C545" s="12">
        <v>2811794</v>
      </c>
      <c r="D545" s="2" t="s">
        <v>738</v>
      </c>
      <c r="E545" s="6" t="s">
        <v>43</v>
      </c>
      <c r="F545" s="6" t="s">
        <v>376</v>
      </c>
      <c r="G545" s="6" t="s">
        <v>46</v>
      </c>
      <c r="H545" s="5" t="s">
        <v>62</v>
      </c>
      <c r="I545" s="6">
        <v>45000000</v>
      </c>
      <c r="J545" s="6" t="s">
        <v>35</v>
      </c>
      <c r="K545" s="20">
        <v>1630.47361</v>
      </c>
      <c r="L545" s="15">
        <v>41915</v>
      </c>
      <c r="M545" s="15" t="s">
        <v>413</v>
      </c>
      <c r="N545" s="5" t="s">
        <v>36</v>
      </c>
      <c r="O545" s="6" t="s">
        <v>63</v>
      </c>
    </row>
    <row r="546" spans="1:15" ht="63.75" customHeight="1">
      <c r="A546" s="1">
        <v>6861</v>
      </c>
      <c r="B546" s="1" t="s">
        <v>761</v>
      </c>
      <c r="C546" s="12">
        <v>4521012</v>
      </c>
      <c r="D546" s="2" t="s">
        <v>762</v>
      </c>
      <c r="E546" s="1" t="s">
        <v>43</v>
      </c>
      <c r="F546" s="1">
        <v>796</v>
      </c>
      <c r="G546" s="1" t="s">
        <v>46</v>
      </c>
      <c r="H546" s="5" t="s">
        <v>62</v>
      </c>
      <c r="I546" s="1">
        <v>45000000</v>
      </c>
      <c r="J546" s="1" t="s">
        <v>35</v>
      </c>
      <c r="K546" s="20">
        <v>7328</v>
      </c>
      <c r="L546" s="15">
        <v>41913</v>
      </c>
      <c r="M546" s="15">
        <v>42125</v>
      </c>
      <c r="N546" s="5" t="s">
        <v>36</v>
      </c>
      <c r="O546" s="1" t="s">
        <v>63</v>
      </c>
    </row>
    <row r="547" spans="1:15" ht="38.25" customHeight="1">
      <c r="A547" s="1">
        <v>6862</v>
      </c>
      <c r="B547" s="1" t="s">
        <v>595</v>
      </c>
      <c r="C547" s="12">
        <v>3313110</v>
      </c>
      <c r="D547" s="2" t="s">
        <v>808</v>
      </c>
      <c r="E547" s="1" t="s">
        <v>43</v>
      </c>
      <c r="F547" s="1" t="s">
        <v>376</v>
      </c>
      <c r="G547" s="1" t="s">
        <v>46</v>
      </c>
      <c r="H547" s="5" t="s">
        <v>62</v>
      </c>
      <c r="I547" s="1">
        <v>45000000</v>
      </c>
      <c r="J547" s="1" t="s">
        <v>35</v>
      </c>
      <c r="K547" s="20">
        <v>1115.4444</v>
      </c>
      <c r="L547" s="15">
        <v>41913</v>
      </c>
      <c r="M547" s="15">
        <v>41974</v>
      </c>
      <c r="N547" s="5" t="s">
        <v>36</v>
      </c>
      <c r="O547" s="1" t="s">
        <v>63</v>
      </c>
    </row>
    <row r="548" spans="1:15" ht="99" customHeight="1">
      <c r="A548" s="49">
        <v>6863</v>
      </c>
      <c r="B548" s="45" t="s">
        <v>411</v>
      </c>
      <c r="C548" s="45">
        <v>4521126</v>
      </c>
      <c r="D548" s="46" t="s">
        <v>809</v>
      </c>
      <c r="E548" s="45" t="s">
        <v>43</v>
      </c>
      <c r="F548" s="45">
        <v>796</v>
      </c>
      <c r="G548" s="45" t="s">
        <v>46</v>
      </c>
      <c r="H548" s="103" t="s">
        <v>62</v>
      </c>
      <c r="I548" s="45">
        <v>45000000</v>
      </c>
      <c r="J548" s="45" t="s">
        <v>35</v>
      </c>
      <c r="K548" s="47">
        <v>627881.71</v>
      </c>
      <c r="L548" s="48">
        <v>41913</v>
      </c>
      <c r="M548" s="48">
        <v>42309</v>
      </c>
      <c r="N548" s="104" t="s">
        <v>36</v>
      </c>
      <c r="O548" s="45" t="s">
        <v>63</v>
      </c>
    </row>
    <row r="549" spans="1:15" ht="101.25" customHeight="1">
      <c r="A549" s="1">
        <v>6865</v>
      </c>
      <c r="B549" s="1" t="s">
        <v>315</v>
      </c>
      <c r="C549" s="12">
        <v>2611020</v>
      </c>
      <c r="D549" s="2" t="s">
        <v>810</v>
      </c>
      <c r="E549" s="1" t="s">
        <v>43</v>
      </c>
      <c r="F549" s="1" t="s">
        <v>376</v>
      </c>
      <c r="G549" s="1" t="s">
        <v>46</v>
      </c>
      <c r="H549" s="5" t="s">
        <v>111</v>
      </c>
      <c r="I549" s="1">
        <v>45000000</v>
      </c>
      <c r="J549" s="1" t="s">
        <v>35</v>
      </c>
      <c r="K549" s="20">
        <v>3961.48916</v>
      </c>
      <c r="L549" s="15">
        <v>41913</v>
      </c>
      <c r="M549" s="15">
        <v>41974</v>
      </c>
      <c r="N549" s="5" t="s">
        <v>36</v>
      </c>
      <c r="O549" s="1" t="s">
        <v>63</v>
      </c>
    </row>
    <row r="550" spans="1:15" ht="87" customHeight="1">
      <c r="A550" s="1">
        <v>6873</v>
      </c>
      <c r="B550" s="1" t="s">
        <v>260</v>
      </c>
      <c r="C550" s="1">
        <v>4030000</v>
      </c>
      <c r="D550" s="2" t="s">
        <v>774</v>
      </c>
      <c r="E550" s="2" t="s">
        <v>43</v>
      </c>
      <c r="F550" s="1">
        <v>796</v>
      </c>
      <c r="G550" s="1" t="s">
        <v>46</v>
      </c>
      <c r="H550" s="1" t="s">
        <v>62</v>
      </c>
      <c r="I550" s="1">
        <v>45000000</v>
      </c>
      <c r="J550" s="1" t="s">
        <v>35</v>
      </c>
      <c r="K550" s="20">
        <v>802.8668</v>
      </c>
      <c r="L550" s="15">
        <v>41913</v>
      </c>
      <c r="M550" s="15">
        <v>41974</v>
      </c>
      <c r="N550" s="1" t="s">
        <v>36</v>
      </c>
      <c r="O550" s="1" t="s">
        <v>63</v>
      </c>
    </row>
    <row r="551" spans="1:15" ht="102">
      <c r="A551" s="1">
        <v>6874</v>
      </c>
      <c r="B551" s="1" t="s">
        <v>331</v>
      </c>
      <c r="C551" s="1" t="s">
        <v>302</v>
      </c>
      <c r="D551" s="2" t="s">
        <v>811</v>
      </c>
      <c r="E551" s="2" t="s">
        <v>43</v>
      </c>
      <c r="F551" s="1">
        <v>796</v>
      </c>
      <c r="G551" s="1" t="s">
        <v>46</v>
      </c>
      <c r="H551" s="1" t="s">
        <v>62</v>
      </c>
      <c r="I551" s="1" t="s">
        <v>316</v>
      </c>
      <c r="J551" s="1" t="s">
        <v>35</v>
      </c>
      <c r="K551" s="20">
        <v>1030.24095</v>
      </c>
      <c r="L551" s="15">
        <v>41944</v>
      </c>
      <c r="M551" s="15">
        <v>42309</v>
      </c>
      <c r="N551" s="1" t="s">
        <v>36</v>
      </c>
      <c r="O551" s="1" t="s">
        <v>37</v>
      </c>
    </row>
    <row r="552" spans="1:15" ht="120" customHeight="1">
      <c r="A552" s="1">
        <v>6875</v>
      </c>
      <c r="B552" s="1" t="s">
        <v>388</v>
      </c>
      <c r="C552" s="1">
        <v>7260090</v>
      </c>
      <c r="D552" s="2" t="s">
        <v>812</v>
      </c>
      <c r="E552" s="1" t="s">
        <v>43</v>
      </c>
      <c r="F552" s="1">
        <v>796</v>
      </c>
      <c r="G552" s="1" t="s">
        <v>46</v>
      </c>
      <c r="H552" s="35" t="s">
        <v>62</v>
      </c>
      <c r="I552" s="1">
        <v>45000000</v>
      </c>
      <c r="J552" s="1" t="s">
        <v>35</v>
      </c>
      <c r="K552" s="20">
        <v>130000</v>
      </c>
      <c r="L552" s="15">
        <v>41944</v>
      </c>
      <c r="M552" s="15">
        <v>42004</v>
      </c>
      <c r="N552" s="5" t="s">
        <v>36</v>
      </c>
      <c r="O552" s="1" t="s">
        <v>63</v>
      </c>
    </row>
    <row r="553" spans="1:15" ht="114.75" customHeight="1">
      <c r="A553" s="1">
        <v>6877</v>
      </c>
      <c r="B553" s="1" t="s">
        <v>374</v>
      </c>
      <c r="C553" s="1" t="s">
        <v>813</v>
      </c>
      <c r="D553" s="2" t="s">
        <v>814</v>
      </c>
      <c r="E553" s="1" t="s">
        <v>43</v>
      </c>
      <c r="F553" s="1">
        <v>796</v>
      </c>
      <c r="G553" s="1" t="s">
        <v>46</v>
      </c>
      <c r="H553" s="35" t="s">
        <v>62</v>
      </c>
      <c r="I553" s="1">
        <v>45000000</v>
      </c>
      <c r="J553" s="1" t="s">
        <v>35</v>
      </c>
      <c r="K553" s="20" t="str">
        <f>TEXT(0,"4042,39")</f>
        <v>4042,39</v>
      </c>
      <c r="L553" s="15">
        <v>41935</v>
      </c>
      <c r="M553" s="15">
        <v>41974</v>
      </c>
      <c r="N553" s="5" t="s">
        <v>36</v>
      </c>
      <c r="O553" s="1" t="s">
        <v>63</v>
      </c>
    </row>
    <row r="554" spans="1:15" ht="51" customHeight="1">
      <c r="A554" s="1">
        <v>6879</v>
      </c>
      <c r="B554" s="1" t="s">
        <v>319</v>
      </c>
      <c r="C554" s="12">
        <v>421024</v>
      </c>
      <c r="D554" s="2" t="s">
        <v>815</v>
      </c>
      <c r="E554" s="1" t="s">
        <v>43</v>
      </c>
      <c r="F554" s="1">
        <v>796</v>
      </c>
      <c r="G554" s="1" t="s">
        <v>46</v>
      </c>
      <c r="H554" s="5" t="s">
        <v>62</v>
      </c>
      <c r="I554" s="1">
        <v>45000000</v>
      </c>
      <c r="J554" s="1" t="s">
        <v>35</v>
      </c>
      <c r="K554" s="20">
        <v>93760.747</v>
      </c>
      <c r="L554" s="15">
        <v>41913</v>
      </c>
      <c r="M554" s="15">
        <v>41974</v>
      </c>
      <c r="N554" s="5" t="s">
        <v>36</v>
      </c>
      <c r="O554" s="1" t="s">
        <v>63</v>
      </c>
    </row>
    <row r="555" spans="1:15" ht="63.75" customHeight="1">
      <c r="A555" s="1">
        <v>6880</v>
      </c>
      <c r="B555" s="1" t="s">
        <v>343</v>
      </c>
      <c r="C555" s="1">
        <v>4530179</v>
      </c>
      <c r="D555" s="2" t="s">
        <v>816</v>
      </c>
      <c r="E555" s="1" t="s">
        <v>43</v>
      </c>
      <c r="F555" s="1">
        <v>796</v>
      </c>
      <c r="G555" s="1" t="s">
        <v>46</v>
      </c>
      <c r="H555" s="35" t="s">
        <v>62</v>
      </c>
      <c r="I555" s="1">
        <v>45000000</v>
      </c>
      <c r="J555" s="1" t="s">
        <v>35</v>
      </c>
      <c r="K555" s="20">
        <v>20134.44</v>
      </c>
      <c r="L555" s="15">
        <v>41883</v>
      </c>
      <c r="M555" s="15">
        <v>42156</v>
      </c>
      <c r="N555" s="5" t="s">
        <v>36</v>
      </c>
      <c r="O555" s="1" t="s">
        <v>63</v>
      </c>
    </row>
    <row r="556" spans="1:15" ht="102" customHeight="1">
      <c r="A556" s="1">
        <v>6887</v>
      </c>
      <c r="B556" s="1" t="s">
        <v>700</v>
      </c>
      <c r="C556" s="1">
        <v>4521012</v>
      </c>
      <c r="D556" s="2" t="s">
        <v>817</v>
      </c>
      <c r="E556" s="1" t="s">
        <v>43</v>
      </c>
      <c r="F556" s="1">
        <v>796</v>
      </c>
      <c r="G556" s="1" t="s">
        <v>46</v>
      </c>
      <c r="H556" s="5" t="s">
        <v>62</v>
      </c>
      <c r="I556" s="1">
        <v>45000000</v>
      </c>
      <c r="J556" s="1" t="s">
        <v>35</v>
      </c>
      <c r="K556" s="20">
        <v>5107.65225</v>
      </c>
      <c r="L556" s="15">
        <v>41913</v>
      </c>
      <c r="M556" s="15">
        <v>41974</v>
      </c>
      <c r="N556" s="5" t="s">
        <v>36</v>
      </c>
      <c r="O556" s="1" t="s">
        <v>63</v>
      </c>
    </row>
    <row r="557" spans="1:15" ht="114.75" customHeight="1">
      <c r="A557" s="1">
        <v>6890</v>
      </c>
      <c r="B557" s="1" t="s">
        <v>374</v>
      </c>
      <c r="C557" s="1" t="s">
        <v>813</v>
      </c>
      <c r="D557" s="2" t="s">
        <v>818</v>
      </c>
      <c r="E557" s="1" t="s">
        <v>43</v>
      </c>
      <c r="F557" s="1">
        <v>796</v>
      </c>
      <c r="G557" s="1" t="s">
        <v>46</v>
      </c>
      <c r="H557" s="5" t="s">
        <v>62</v>
      </c>
      <c r="I557" s="1">
        <v>45000000</v>
      </c>
      <c r="J557" s="1" t="s">
        <v>35</v>
      </c>
      <c r="K557" s="20">
        <v>118290.16</v>
      </c>
      <c r="L557" s="15">
        <v>41948</v>
      </c>
      <c r="M557" s="15">
        <v>41974</v>
      </c>
      <c r="N557" s="5" t="s">
        <v>36</v>
      </c>
      <c r="O557" s="1" t="s">
        <v>63</v>
      </c>
    </row>
    <row r="558" spans="1:15" ht="38.25" customHeight="1">
      <c r="A558" s="1">
        <v>6892</v>
      </c>
      <c r="B558" s="1" t="s">
        <v>561</v>
      </c>
      <c r="C558" s="1">
        <v>3430334</v>
      </c>
      <c r="D558" s="2" t="s">
        <v>560</v>
      </c>
      <c r="E558" s="1" t="s">
        <v>43</v>
      </c>
      <c r="F558" s="1" t="s">
        <v>376</v>
      </c>
      <c r="G558" s="1" t="s">
        <v>46</v>
      </c>
      <c r="H558" s="5" t="s">
        <v>819</v>
      </c>
      <c r="I558" s="1">
        <v>45000000</v>
      </c>
      <c r="J558" s="1" t="s">
        <v>35</v>
      </c>
      <c r="K558" s="20" t="str">
        <f>TEXT(0,"1142,68")</f>
        <v>1142,68</v>
      </c>
      <c r="L558" s="15">
        <v>41950</v>
      </c>
      <c r="M558" s="15">
        <v>41974</v>
      </c>
      <c r="N558" s="5" t="s">
        <v>36</v>
      </c>
      <c r="O558" s="1" t="s">
        <v>63</v>
      </c>
    </row>
    <row r="559" spans="1:15" ht="90" customHeight="1">
      <c r="A559" s="1">
        <v>6897</v>
      </c>
      <c r="B559" s="1" t="s">
        <v>388</v>
      </c>
      <c r="C559" s="1">
        <v>7260090</v>
      </c>
      <c r="D559" s="2" t="s">
        <v>820</v>
      </c>
      <c r="E559" s="1" t="s">
        <v>43</v>
      </c>
      <c r="F559" s="1">
        <v>796</v>
      </c>
      <c r="G559" s="1" t="s">
        <v>46</v>
      </c>
      <c r="H559" s="5" t="s">
        <v>62</v>
      </c>
      <c r="I559" s="1">
        <v>45000000</v>
      </c>
      <c r="J559" s="1" t="s">
        <v>35</v>
      </c>
      <c r="K559" s="20">
        <v>166764</v>
      </c>
      <c r="L559" s="15">
        <v>41950</v>
      </c>
      <c r="M559" s="15">
        <v>42004</v>
      </c>
      <c r="N559" s="5" t="s">
        <v>36</v>
      </c>
      <c r="O559" s="1" t="s">
        <v>63</v>
      </c>
    </row>
    <row r="560" spans="1:15" ht="51" customHeight="1">
      <c r="A560" s="1">
        <v>6898</v>
      </c>
      <c r="B560" s="1" t="s">
        <v>325</v>
      </c>
      <c r="C560" s="1">
        <v>4560252</v>
      </c>
      <c r="D560" s="2" t="s">
        <v>821</v>
      </c>
      <c r="E560" s="1" t="s">
        <v>43</v>
      </c>
      <c r="F560" s="1">
        <v>796</v>
      </c>
      <c r="G560" s="1" t="s">
        <v>46</v>
      </c>
      <c r="H560" s="35" t="s">
        <v>62</v>
      </c>
      <c r="I560" s="1">
        <v>45000000</v>
      </c>
      <c r="J560" s="1" t="s">
        <v>35</v>
      </c>
      <c r="K560" s="20">
        <v>36655.745</v>
      </c>
      <c r="L560" s="15">
        <v>41950</v>
      </c>
      <c r="M560" s="15">
        <v>42125</v>
      </c>
      <c r="N560" s="5" t="s">
        <v>36</v>
      </c>
      <c r="O560" s="1" t="s">
        <v>63</v>
      </c>
    </row>
    <row r="561" spans="1:15" ht="63.75" customHeight="1">
      <c r="A561" s="1">
        <v>6900</v>
      </c>
      <c r="B561" s="7" t="s">
        <v>383</v>
      </c>
      <c r="C561" s="7" t="s">
        <v>302</v>
      </c>
      <c r="D561" s="9" t="s">
        <v>822</v>
      </c>
      <c r="E561" s="7" t="s">
        <v>43</v>
      </c>
      <c r="F561" s="7">
        <v>796</v>
      </c>
      <c r="G561" s="7" t="s">
        <v>46</v>
      </c>
      <c r="H561" s="44" t="s">
        <v>794</v>
      </c>
      <c r="I561" s="7">
        <v>45000000</v>
      </c>
      <c r="J561" s="7" t="s">
        <v>35</v>
      </c>
      <c r="K561" s="50">
        <v>3000</v>
      </c>
      <c r="L561" s="38">
        <v>41950</v>
      </c>
      <c r="M561" s="38">
        <v>42004</v>
      </c>
      <c r="N561" s="44" t="s">
        <v>36</v>
      </c>
      <c r="O561" s="7" t="s">
        <v>63</v>
      </c>
    </row>
    <row r="562" spans="1:15" ht="78" customHeight="1">
      <c r="A562" s="1">
        <v>6912</v>
      </c>
      <c r="B562" s="1" t="s">
        <v>421</v>
      </c>
      <c r="C562" s="1" t="s">
        <v>823</v>
      </c>
      <c r="D562" s="2" t="s">
        <v>824</v>
      </c>
      <c r="E562" s="7" t="s">
        <v>43</v>
      </c>
      <c r="F562" s="7">
        <v>796</v>
      </c>
      <c r="G562" s="7" t="s">
        <v>46</v>
      </c>
      <c r="H562" s="44" t="s">
        <v>62</v>
      </c>
      <c r="I562" s="7">
        <v>45000000</v>
      </c>
      <c r="J562" s="7" t="s">
        <v>35</v>
      </c>
      <c r="K562" s="50">
        <v>6955.84041</v>
      </c>
      <c r="L562" s="38">
        <v>41954</v>
      </c>
      <c r="M562" s="38">
        <v>42094</v>
      </c>
      <c r="N562" s="7" t="s">
        <v>36</v>
      </c>
      <c r="O562" s="7" t="s">
        <v>63</v>
      </c>
    </row>
    <row r="563" spans="1:15" ht="40.5" customHeight="1">
      <c r="A563" s="1">
        <v>6914</v>
      </c>
      <c r="B563" s="1" t="s">
        <v>315</v>
      </c>
      <c r="C563" s="1">
        <v>2912245</v>
      </c>
      <c r="D563" s="2" t="s">
        <v>825</v>
      </c>
      <c r="E563" s="7" t="s">
        <v>43</v>
      </c>
      <c r="F563" s="7">
        <v>796</v>
      </c>
      <c r="G563" s="7" t="s">
        <v>46</v>
      </c>
      <c r="H563" s="44" t="s">
        <v>129</v>
      </c>
      <c r="I563" s="7">
        <v>45000000</v>
      </c>
      <c r="J563" s="7" t="s">
        <v>35</v>
      </c>
      <c r="K563" s="50">
        <v>1960.11299</v>
      </c>
      <c r="L563" s="38">
        <v>41954</v>
      </c>
      <c r="M563" s="38">
        <v>42004</v>
      </c>
      <c r="N563" s="7" t="s">
        <v>36</v>
      </c>
      <c r="O563" s="7" t="s">
        <v>63</v>
      </c>
    </row>
    <row r="564" spans="1:15" ht="80.25" customHeight="1">
      <c r="A564" s="1">
        <v>6915</v>
      </c>
      <c r="B564" s="1" t="s">
        <v>320</v>
      </c>
      <c r="C564" s="1">
        <v>9460000</v>
      </c>
      <c r="D564" s="2" t="s">
        <v>826</v>
      </c>
      <c r="E564" s="1" t="s">
        <v>43</v>
      </c>
      <c r="F564" s="1">
        <v>796</v>
      </c>
      <c r="G564" s="1" t="s">
        <v>46</v>
      </c>
      <c r="H564" s="5" t="s">
        <v>62</v>
      </c>
      <c r="I564" s="1">
        <v>45000000</v>
      </c>
      <c r="J564" s="1" t="s">
        <v>35</v>
      </c>
      <c r="K564" s="20">
        <v>1268.49132</v>
      </c>
      <c r="L564" s="15">
        <v>41944</v>
      </c>
      <c r="M564" s="15">
        <v>41974</v>
      </c>
      <c r="N564" s="6" t="s">
        <v>36</v>
      </c>
      <c r="O564" s="1" t="s">
        <v>63</v>
      </c>
    </row>
    <row r="565" spans="1:15" ht="38.25" customHeight="1">
      <c r="A565" s="1">
        <v>6926</v>
      </c>
      <c r="B565" s="1" t="s">
        <v>827</v>
      </c>
      <c r="C565" s="1">
        <v>5150910</v>
      </c>
      <c r="D565" s="2" t="s">
        <v>828</v>
      </c>
      <c r="E565" s="1" t="s">
        <v>32</v>
      </c>
      <c r="F565" s="1">
        <v>797</v>
      </c>
      <c r="G565" s="1" t="s">
        <v>46</v>
      </c>
      <c r="H565" s="1" t="s">
        <v>62</v>
      </c>
      <c r="I565" s="1">
        <v>45000000</v>
      </c>
      <c r="J565" s="1" t="s">
        <v>35</v>
      </c>
      <c r="K565" s="20">
        <v>6180.16832</v>
      </c>
      <c r="L565" s="15">
        <v>41956</v>
      </c>
      <c r="M565" s="15">
        <v>42004</v>
      </c>
      <c r="N565" s="6" t="s">
        <v>36</v>
      </c>
      <c r="O565" s="7" t="s">
        <v>63</v>
      </c>
    </row>
    <row r="566" spans="1:15" ht="63.75" customHeight="1">
      <c r="A566" s="7">
        <v>6927</v>
      </c>
      <c r="B566" s="1" t="s">
        <v>789</v>
      </c>
      <c r="C566" s="1">
        <v>4530630</v>
      </c>
      <c r="D566" s="2" t="s">
        <v>790</v>
      </c>
      <c r="E566" s="1" t="s">
        <v>43</v>
      </c>
      <c r="F566" s="1">
        <v>796</v>
      </c>
      <c r="G566" s="1" t="s">
        <v>46</v>
      </c>
      <c r="H566" s="5" t="s">
        <v>62</v>
      </c>
      <c r="I566" s="1">
        <v>45000000</v>
      </c>
      <c r="J566" s="1" t="s">
        <v>35</v>
      </c>
      <c r="K566" s="20">
        <v>2200</v>
      </c>
      <c r="L566" s="15">
        <v>41913</v>
      </c>
      <c r="M566" s="15">
        <v>41974</v>
      </c>
      <c r="N566" s="5" t="s">
        <v>36</v>
      </c>
      <c r="O566" s="1" t="s">
        <v>63</v>
      </c>
    </row>
    <row r="567" spans="1:15" ht="38.25" customHeight="1">
      <c r="A567" s="7">
        <v>6929</v>
      </c>
      <c r="B567" s="7" t="s">
        <v>829</v>
      </c>
      <c r="C567" s="7">
        <v>2813188</v>
      </c>
      <c r="D567" s="9" t="s">
        <v>830</v>
      </c>
      <c r="E567" s="7" t="s">
        <v>32</v>
      </c>
      <c r="F567" s="7">
        <v>797</v>
      </c>
      <c r="G567" s="7" t="s">
        <v>46</v>
      </c>
      <c r="H567" s="7" t="s">
        <v>62</v>
      </c>
      <c r="I567" s="7">
        <v>45000000</v>
      </c>
      <c r="J567" s="7" t="s">
        <v>35</v>
      </c>
      <c r="K567" s="50">
        <v>1386.43917</v>
      </c>
      <c r="L567" s="38">
        <v>41956</v>
      </c>
      <c r="M567" s="38">
        <v>42004</v>
      </c>
      <c r="N567" s="7" t="s">
        <v>36</v>
      </c>
      <c r="O567" s="7" t="s">
        <v>63</v>
      </c>
    </row>
    <row r="568" spans="1:15" ht="63.75">
      <c r="A568" s="1">
        <v>6930</v>
      </c>
      <c r="B568" s="1" t="s">
        <v>321</v>
      </c>
      <c r="C568" s="1">
        <v>9010030</v>
      </c>
      <c r="D568" s="2" t="s">
        <v>831</v>
      </c>
      <c r="E568" s="7" t="s">
        <v>43</v>
      </c>
      <c r="F568" s="7">
        <v>796</v>
      </c>
      <c r="G568" s="7" t="s">
        <v>46</v>
      </c>
      <c r="H568" s="44" t="s">
        <v>62</v>
      </c>
      <c r="I568" s="7">
        <v>45000000</v>
      </c>
      <c r="J568" s="7" t="s">
        <v>35</v>
      </c>
      <c r="K568" s="20">
        <v>11922.42</v>
      </c>
      <c r="L568" s="15">
        <v>41957</v>
      </c>
      <c r="M568" s="15">
        <v>42339</v>
      </c>
      <c r="N568" s="1" t="s">
        <v>36</v>
      </c>
      <c r="O568" s="7" t="s">
        <v>63</v>
      </c>
    </row>
    <row r="569" spans="1:15" ht="43.5" customHeight="1">
      <c r="A569" s="1">
        <v>6941</v>
      </c>
      <c r="B569" s="1" t="s">
        <v>707</v>
      </c>
      <c r="C569" s="12" t="s">
        <v>832</v>
      </c>
      <c r="D569" s="2" t="s">
        <v>833</v>
      </c>
      <c r="E569" s="1" t="s">
        <v>43</v>
      </c>
      <c r="F569" s="1" t="s">
        <v>376</v>
      </c>
      <c r="G569" s="1" t="s">
        <v>46</v>
      </c>
      <c r="H569" s="5" t="s">
        <v>62</v>
      </c>
      <c r="I569" s="1">
        <v>45000000</v>
      </c>
      <c r="J569" s="1" t="s">
        <v>35</v>
      </c>
      <c r="K569" s="20">
        <v>43998.36959</v>
      </c>
      <c r="L569" s="15">
        <v>41944</v>
      </c>
      <c r="M569" s="15">
        <v>41974</v>
      </c>
      <c r="N569" s="5" t="s">
        <v>36</v>
      </c>
      <c r="O569" s="1" t="s">
        <v>63</v>
      </c>
    </row>
    <row r="570" spans="1:15" ht="159.75" customHeight="1">
      <c r="A570" s="1">
        <v>6944</v>
      </c>
      <c r="B570" s="1" t="s">
        <v>834</v>
      </c>
      <c r="C570" s="1">
        <v>4030000</v>
      </c>
      <c r="D570" s="2" t="s">
        <v>835</v>
      </c>
      <c r="E570" s="6" t="s">
        <v>43</v>
      </c>
      <c r="F570" s="6">
        <v>796</v>
      </c>
      <c r="G570" s="6" t="s">
        <v>46</v>
      </c>
      <c r="H570" s="5" t="s">
        <v>62</v>
      </c>
      <c r="I570" s="6">
        <v>45000000</v>
      </c>
      <c r="J570" s="6" t="s">
        <v>35</v>
      </c>
      <c r="K570" s="20">
        <v>6626.70458</v>
      </c>
      <c r="L570" s="15">
        <v>41974</v>
      </c>
      <c r="M570" s="15">
        <v>42004</v>
      </c>
      <c r="N570" s="5" t="s">
        <v>36</v>
      </c>
      <c r="O570" s="1" t="s">
        <v>63</v>
      </c>
    </row>
    <row r="571" spans="1:15" ht="43.5" customHeight="1">
      <c r="A571" s="1">
        <v>6947</v>
      </c>
      <c r="B571" s="1" t="s">
        <v>836</v>
      </c>
      <c r="C571" s="12">
        <v>2320831</v>
      </c>
      <c r="D571" s="2" t="s">
        <v>837</v>
      </c>
      <c r="E571" s="1" t="s">
        <v>43</v>
      </c>
      <c r="F571" s="1">
        <v>112</v>
      </c>
      <c r="G571" s="1" t="s">
        <v>200</v>
      </c>
      <c r="H571" s="5" t="s">
        <v>838</v>
      </c>
      <c r="I571" s="1">
        <v>45000000</v>
      </c>
      <c r="J571" s="1" t="s">
        <v>35</v>
      </c>
      <c r="K571" s="20" t="str">
        <f>TEXT(0,537.58)</f>
        <v>537,58</v>
      </c>
      <c r="L571" s="15">
        <v>41961</v>
      </c>
      <c r="M571" s="15">
        <v>41974</v>
      </c>
      <c r="N571" s="5" t="s">
        <v>36</v>
      </c>
      <c r="O571" s="1" t="s">
        <v>63</v>
      </c>
    </row>
    <row r="572" spans="1:15" ht="140.25">
      <c r="A572" s="1">
        <v>6953</v>
      </c>
      <c r="B572" s="1" t="s">
        <v>834</v>
      </c>
      <c r="C572" s="1">
        <v>4030000</v>
      </c>
      <c r="D572" s="2" t="s">
        <v>839</v>
      </c>
      <c r="E572" s="6" t="s">
        <v>43</v>
      </c>
      <c r="F572" s="6">
        <v>796</v>
      </c>
      <c r="G572" s="6" t="s">
        <v>46</v>
      </c>
      <c r="H572" s="5" t="s">
        <v>62</v>
      </c>
      <c r="I572" s="1">
        <v>45000000</v>
      </c>
      <c r="J572" s="1" t="s">
        <v>35</v>
      </c>
      <c r="K572" s="20">
        <v>62534.26077</v>
      </c>
      <c r="L572" s="15">
        <v>41974</v>
      </c>
      <c r="M572" s="15">
        <v>42004</v>
      </c>
      <c r="N572" s="5" t="s">
        <v>36</v>
      </c>
      <c r="O572" s="1" t="s">
        <v>63</v>
      </c>
    </row>
    <row r="573" spans="1:15" ht="63.75" customHeight="1">
      <c r="A573" s="1">
        <v>6958</v>
      </c>
      <c r="B573" s="1" t="s">
        <v>383</v>
      </c>
      <c r="C573" s="1" t="s">
        <v>302</v>
      </c>
      <c r="D573" s="2" t="s">
        <v>840</v>
      </c>
      <c r="E573" s="1" t="s">
        <v>43</v>
      </c>
      <c r="F573" s="1">
        <v>796</v>
      </c>
      <c r="G573" s="1" t="s">
        <v>46</v>
      </c>
      <c r="H573" s="5" t="s">
        <v>62</v>
      </c>
      <c r="I573" s="1">
        <v>45000000</v>
      </c>
      <c r="J573" s="1" t="s">
        <v>35</v>
      </c>
      <c r="K573" s="20" t="str">
        <f>TEXT(0,"25404,00")</f>
        <v>25404,00</v>
      </c>
      <c r="L573" s="15">
        <v>41963</v>
      </c>
      <c r="M573" s="15">
        <v>42004</v>
      </c>
      <c r="N573" s="5" t="s">
        <v>36</v>
      </c>
      <c r="O573" s="1" t="s">
        <v>63</v>
      </c>
    </row>
    <row r="574" spans="1:15" ht="76.5" customHeight="1">
      <c r="A574" s="1">
        <v>6959</v>
      </c>
      <c r="B574" s="86" t="s">
        <v>841</v>
      </c>
      <c r="C574" s="86" t="s">
        <v>841</v>
      </c>
      <c r="D574" s="2" t="s">
        <v>842</v>
      </c>
      <c r="E574" s="1" t="s">
        <v>43</v>
      </c>
      <c r="F574" s="1">
        <v>792</v>
      </c>
      <c r="G574" s="1" t="s">
        <v>83</v>
      </c>
      <c r="H574" s="5" t="s">
        <v>843</v>
      </c>
      <c r="I574" s="1">
        <v>45000000</v>
      </c>
      <c r="J574" s="1" t="s">
        <v>35</v>
      </c>
      <c r="K574" s="20">
        <v>1565.6</v>
      </c>
      <c r="L574" s="15">
        <v>41963</v>
      </c>
      <c r="M574" s="15">
        <v>42369</v>
      </c>
      <c r="N574" s="5" t="s">
        <v>36</v>
      </c>
      <c r="O574" s="1" t="s">
        <v>63</v>
      </c>
    </row>
    <row r="575" spans="1:15" ht="117" customHeight="1">
      <c r="A575" s="1">
        <v>6960</v>
      </c>
      <c r="B575" s="86" t="s">
        <v>841</v>
      </c>
      <c r="C575" s="86" t="s">
        <v>841</v>
      </c>
      <c r="D575" s="2" t="s">
        <v>844</v>
      </c>
      <c r="E575" s="1" t="s">
        <v>43</v>
      </c>
      <c r="F575" s="1">
        <v>792</v>
      </c>
      <c r="G575" s="1" t="s">
        <v>83</v>
      </c>
      <c r="H575" s="5">
        <v>540</v>
      </c>
      <c r="I575" s="1">
        <v>45000000</v>
      </c>
      <c r="J575" s="1" t="s">
        <v>35</v>
      </c>
      <c r="K575" s="20">
        <v>1610.87</v>
      </c>
      <c r="L575" s="15">
        <v>41963</v>
      </c>
      <c r="M575" s="15">
        <v>42369</v>
      </c>
      <c r="N575" s="5" t="s">
        <v>36</v>
      </c>
      <c r="O575" s="1" t="s">
        <v>63</v>
      </c>
    </row>
    <row r="576" spans="1:15" ht="89.25" customHeight="1">
      <c r="A576" s="1">
        <v>6961</v>
      </c>
      <c r="B576" s="1" t="s">
        <v>421</v>
      </c>
      <c r="C576" s="1">
        <v>7290000</v>
      </c>
      <c r="D576" s="2" t="s">
        <v>845</v>
      </c>
      <c r="E576" s="1" t="s">
        <v>43</v>
      </c>
      <c r="F576" s="1">
        <v>796</v>
      </c>
      <c r="G576" s="1" t="s">
        <v>46</v>
      </c>
      <c r="H576" s="5" t="s">
        <v>62</v>
      </c>
      <c r="I576" s="1">
        <v>45000000</v>
      </c>
      <c r="J576" s="1" t="s">
        <v>35</v>
      </c>
      <c r="K576" s="20">
        <v>5100</v>
      </c>
      <c r="L576" s="15">
        <v>41974</v>
      </c>
      <c r="M576" s="15">
        <v>42004</v>
      </c>
      <c r="N576" s="5" t="s">
        <v>36</v>
      </c>
      <c r="O576" s="1" t="s">
        <v>63</v>
      </c>
    </row>
    <row r="577" spans="1:15" ht="117.75" customHeight="1">
      <c r="A577" s="1">
        <v>6962</v>
      </c>
      <c r="B577" s="86" t="s">
        <v>841</v>
      </c>
      <c r="C577" s="86" t="s">
        <v>841</v>
      </c>
      <c r="D577" s="2" t="s">
        <v>846</v>
      </c>
      <c r="E577" s="1" t="s">
        <v>43</v>
      </c>
      <c r="F577" s="1">
        <v>792</v>
      </c>
      <c r="G577" s="1" t="s">
        <v>83</v>
      </c>
      <c r="H577" s="5">
        <v>1108</v>
      </c>
      <c r="I577" s="1">
        <v>45000000</v>
      </c>
      <c r="J577" s="1" t="s">
        <v>35</v>
      </c>
      <c r="K577" s="20">
        <v>14736.4</v>
      </c>
      <c r="L577" s="15">
        <v>41963</v>
      </c>
      <c r="M577" s="15">
        <v>42369</v>
      </c>
      <c r="N577" s="5" t="s">
        <v>36</v>
      </c>
      <c r="O577" s="1" t="s">
        <v>63</v>
      </c>
    </row>
    <row r="578" spans="1:15" ht="63.75" customHeight="1">
      <c r="A578" s="1">
        <v>6963</v>
      </c>
      <c r="B578" s="86" t="s">
        <v>841</v>
      </c>
      <c r="C578" s="86" t="s">
        <v>841</v>
      </c>
      <c r="D578" s="2" t="s">
        <v>847</v>
      </c>
      <c r="E578" s="1" t="s">
        <v>43</v>
      </c>
      <c r="F578" s="1">
        <v>792</v>
      </c>
      <c r="G578" s="1" t="s">
        <v>83</v>
      </c>
      <c r="H578" s="5" t="s">
        <v>848</v>
      </c>
      <c r="I578" s="1">
        <v>45000000</v>
      </c>
      <c r="J578" s="1" t="s">
        <v>35</v>
      </c>
      <c r="K578" s="20">
        <v>1430.03</v>
      </c>
      <c r="L578" s="15">
        <v>41963</v>
      </c>
      <c r="M578" s="15">
        <v>42369</v>
      </c>
      <c r="N578" s="5" t="s">
        <v>36</v>
      </c>
      <c r="O578" s="1" t="s">
        <v>63</v>
      </c>
    </row>
    <row r="579" spans="1:15" ht="76.5" customHeight="1">
      <c r="A579" s="1">
        <v>6966</v>
      </c>
      <c r="B579" s="1" t="s">
        <v>260</v>
      </c>
      <c r="C579" s="22">
        <v>4030000</v>
      </c>
      <c r="D579" s="2" t="s">
        <v>849</v>
      </c>
      <c r="E579" s="1" t="s">
        <v>43</v>
      </c>
      <c r="F579" s="1">
        <v>796</v>
      </c>
      <c r="G579" s="1" t="s">
        <v>46</v>
      </c>
      <c r="H579" s="5" t="s">
        <v>62</v>
      </c>
      <c r="I579" s="1">
        <v>45000000</v>
      </c>
      <c r="J579" s="1" t="s">
        <v>35</v>
      </c>
      <c r="K579" s="20">
        <v>2093.682</v>
      </c>
      <c r="L579" s="15">
        <v>41964</v>
      </c>
      <c r="M579" s="15">
        <v>42004</v>
      </c>
      <c r="N579" s="6" t="s">
        <v>36</v>
      </c>
      <c r="O579" s="1" t="s">
        <v>63</v>
      </c>
    </row>
    <row r="580" spans="1:15" ht="113.25" customHeight="1">
      <c r="A580" s="1">
        <v>6969</v>
      </c>
      <c r="B580" s="1" t="s">
        <v>850</v>
      </c>
      <c r="C580" s="1">
        <v>4030000</v>
      </c>
      <c r="D580" s="2" t="s">
        <v>851</v>
      </c>
      <c r="E580" s="1" t="s">
        <v>43</v>
      </c>
      <c r="F580" s="1">
        <v>796</v>
      </c>
      <c r="G580" s="1" t="s">
        <v>46</v>
      </c>
      <c r="H580" s="5" t="s">
        <v>62</v>
      </c>
      <c r="I580" s="1">
        <v>45000000</v>
      </c>
      <c r="J580" s="1" t="s">
        <v>35</v>
      </c>
      <c r="K580" s="20">
        <v>750000</v>
      </c>
      <c r="L580" s="15">
        <v>41961</v>
      </c>
      <c r="M580" s="15">
        <v>42339</v>
      </c>
      <c r="N580" s="1" t="s">
        <v>36</v>
      </c>
      <c r="O580" s="1" t="s">
        <v>63</v>
      </c>
    </row>
    <row r="581" spans="1:15" ht="89.25" customHeight="1">
      <c r="A581" s="1">
        <v>6973</v>
      </c>
      <c r="B581" s="1" t="s">
        <v>319</v>
      </c>
      <c r="C581" s="12">
        <v>421024</v>
      </c>
      <c r="D581" s="2" t="s">
        <v>852</v>
      </c>
      <c r="E581" s="1" t="s">
        <v>43</v>
      </c>
      <c r="F581" s="1">
        <v>796</v>
      </c>
      <c r="G581" s="1" t="s">
        <v>46</v>
      </c>
      <c r="H581" s="5" t="s">
        <v>62</v>
      </c>
      <c r="I581" s="1">
        <v>45000000</v>
      </c>
      <c r="J581" s="1" t="s">
        <v>35</v>
      </c>
      <c r="K581" s="20">
        <v>10531</v>
      </c>
      <c r="L581" s="15">
        <v>41967</v>
      </c>
      <c r="M581" s="15">
        <v>41974</v>
      </c>
      <c r="N581" s="5" t="s">
        <v>36</v>
      </c>
      <c r="O581" s="1" t="s">
        <v>63</v>
      </c>
    </row>
    <row r="582" spans="1:15" ht="38.25" customHeight="1">
      <c r="A582" s="7">
        <v>6979</v>
      </c>
      <c r="B582" s="7" t="s">
        <v>315</v>
      </c>
      <c r="C582" s="7">
        <v>4530017</v>
      </c>
      <c r="D582" s="9" t="s">
        <v>853</v>
      </c>
      <c r="E582" s="7" t="s">
        <v>32</v>
      </c>
      <c r="F582" s="7">
        <v>797</v>
      </c>
      <c r="G582" s="7" t="s">
        <v>46</v>
      </c>
      <c r="H582" s="44" t="s">
        <v>62</v>
      </c>
      <c r="I582" s="7">
        <v>45000000</v>
      </c>
      <c r="J582" s="7" t="s">
        <v>35</v>
      </c>
      <c r="K582" s="50">
        <v>704.04142</v>
      </c>
      <c r="L582" s="38">
        <v>41967</v>
      </c>
      <c r="M582" s="38">
        <v>41974</v>
      </c>
      <c r="N582" s="44" t="s">
        <v>36</v>
      </c>
      <c r="O582" s="7" t="s">
        <v>63</v>
      </c>
    </row>
    <row r="583" spans="1:15" ht="38.25" customHeight="1">
      <c r="A583" s="7">
        <v>6982</v>
      </c>
      <c r="B583" s="7" t="s">
        <v>307</v>
      </c>
      <c r="C583" s="39">
        <v>2944122</v>
      </c>
      <c r="D583" s="9" t="s">
        <v>510</v>
      </c>
      <c r="E583" s="7" t="s">
        <v>43</v>
      </c>
      <c r="F583" s="7" t="s">
        <v>376</v>
      </c>
      <c r="G583" s="7" t="s">
        <v>46</v>
      </c>
      <c r="H583" s="44" t="s">
        <v>62</v>
      </c>
      <c r="I583" s="7">
        <v>45000000</v>
      </c>
      <c r="J583" s="7" t="s">
        <v>35</v>
      </c>
      <c r="K583" s="50" t="str">
        <f>TEXT(0,"5846,41")</f>
        <v>5846,41</v>
      </c>
      <c r="L583" s="38">
        <v>41969</v>
      </c>
      <c r="M583" s="38">
        <v>42004</v>
      </c>
      <c r="N583" s="44" t="s">
        <v>36</v>
      </c>
      <c r="O583" s="7" t="s">
        <v>63</v>
      </c>
    </row>
    <row r="584" spans="1:15" ht="165.75" customHeight="1">
      <c r="A584" s="7">
        <v>6984</v>
      </c>
      <c r="B584" s="7" t="s">
        <v>854</v>
      </c>
      <c r="C584" s="7">
        <v>4030101</v>
      </c>
      <c r="D584" s="9" t="s">
        <v>855</v>
      </c>
      <c r="E584" s="7" t="s">
        <v>43</v>
      </c>
      <c r="F584" s="7">
        <v>796</v>
      </c>
      <c r="G584" s="7" t="s">
        <v>46</v>
      </c>
      <c r="H584" s="44" t="s">
        <v>62</v>
      </c>
      <c r="I584" s="7">
        <v>45000000</v>
      </c>
      <c r="J584" s="7" t="s">
        <v>35</v>
      </c>
      <c r="K584" s="50">
        <v>948.992</v>
      </c>
      <c r="L584" s="38">
        <v>41969</v>
      </c>
      <c r="M584" s="38">
        <v>42004</v>
      </c>
      <c r="N584" s="44" t="s">
        <v>36</v>
      </c>
      <c r="O584" s="7" t="s">
        <v>63</v>
      </c>
    </row>
    <row r="585" spans="1:15" ht="76.5" customHeight="1">
      <c r="A585" s="7">
        <v>6986</v>
      </c>
      <c r="B585" s="7" t="s">
        <v>850</v>
      </c>
      <c r="C585" s="7">
        <v>4030000</v>
      </c>
      <c r="D585" s="9" t="s">
        <v>856</v>
      </c>
      <c r="E585" s="7" t="s">
        <v>43</v>
      </c>
      <c r="F585" s="7">
        <v>796</v>
      </c>
      <c r="G585" s="7" t="s">
        <v>46</v>
      </c>
      <c r="H585" s="44" t="s">
        <v>62</v>
      </c>
      <c r="I585" s="7">
        <v>45000000</v>
      </c>
      <c r="J585" s="7" t="s">
        <v>35</v>
      </c>
      <c r="K585" s="43" t="str">
        <f>TEXT(0,13032.86)</f>
        <v>13032,86</v>
      </c>
      <c r="L585" s="38">
        <v>41974</v>
      </c>
      <c r="M585" s="38">
        <v>42004</v>
      </c>
      <c r="N585" s="44" t="s">
        <v>36</v>
      </c>
      <c r="O585" s="7" t="s">
        <v>63</v>
      </c>
    </row>
    <row r="586" spans="1:15" ht="38.25" customHeight="1">
      <c r="A586" s="1">
        <v>6991</v>
      </c>
      <c r="B586" s="1" t="s">
        <v>595</v>
      </c>
      <c r="C586" s="1" t="s">
        <v>522</v>
      </c>
      <c r="D586" s="2" t="s">
        <v>857</v>
      </c>
      <c r="E586" s="5" t="s">
        <v>43</v>
      </c>
      <c r="F586" s="5" t="s">
        <v>376</v>
      </c>
      <c r="G586" s="5" t="s">
        <v>46</v>
      </c>
      <c r="H586" s="5" t="s">
        <v>62</v>
      </c>
      <c r="I586" s="5">
        <v>45000000</v>
      </c>
      <c r="J586" s="5" t="s">
        <v>35</v>
      </c>
      <c r="K586" s="20" t="str">
        <f>TEXT(0,"1387,41")</f>
        <v>1387,41</v>
      </c>
      <c r="L586" s="15">
        <v>41944</v>
      </c>
      <c r="M586" s="15">
        <v>41974</v>
      </c>
      <c r="N586" s="5" t="s">
        <v>36</v>
      </c>
      <c r="O586" s="5" t="s">
        <v>63</v>
      </c>
    </row>
    <row r="587" spans="1:15" ht="63.75" customHeight="1">
      <c r="A587" s="7">
        <v>6996</v>
      </c>
      <c r="B587" s="7" t="s">
        <v>309</v>
      </c>
      <c r="C587" s="7">
        <v>7420000</v>
      </c>
      <c r="D587" s="9" t="s">
        <v>858</v>
      </c>
      <c r="E587" s="7" t="s">
        <v>43</v>
      </c>
      <c r="F587" s="7">
        <v>796</v>
      </c>
      <c r="G587" s="7" t="s">
        <v>46</v>
      </c>
      <c r="H587" s="44" t="s">
        <v>62</v>
      </c>
      <c r="I587" s="7">
        <v>45000000</v>
      </c>
      <c r="J587" s="7" t="s">
        <v>35</v>
      </c>
      <c r="K587" s="50">
        <v>23954</v>
      </c>
      <c r="L587" s="38">
        <v>41969</v>
      </c>
      <c r="M587" s="38">
        <v>42004</v>
      </c>
      <c r="N587" s="44" t="s">
        <v>36</v>
      </c>
      <c r="O587" s="7" t="s">
        <v>63</v>
      </c>
    </row>
    <row r="588" spans="1:15" ht="51" customHeight="1">
      <c r="A588" s="7">
        <v>6997</v>
      </c>
      <c r="B588" s="7" t="s">
        <v>437</v>
      </c>
      <c r="C588" s="7">
        <v>3313110</v>
      </c>
      <c r="D588" s="9" t="s">
        <v>859</v>
      </c>
      <c r="E588" s="7" t="s">
        <v>32</v>
      </c>
      <c r="F588" s="7">
        <v>796</v>
      </c>
      <c r="G588" s="7" t="s">
        <v>46</v>
      </c>
      <c r="H588" s="44" t="s">
        <v>62</v>
      </c>
      <c r="I588" s="7">
        <v>45000000</v>
      </c>
      <c r="J588" s="7" t="s">
        <v>35</v>
      </c>
      <c r="K588" s="50" t="str">
        <f>TEXT(0,"1611,96")</f>
        <v>1611,96</v>
      </c>
      <c r="L588" s="38">
        <v>41969</v>
      </c>
      <c r="M588" s="38">
        <v>42004</v>
      </c>
      <c r="N588" s="44" t="s">
        <v>36</v>
      </c>
      <c r="O588" s="7" t="s">
        <v>63</v>
      </c>
    </row>
    <row r="589" spans="1:15" ht="51" customHeight="1">
      <c r="A589" s="7">
        <v>6998</v>
      </c>
      <c r="B589" s="7" t="s">
        <v>437</v>
      </c>
      <c r="C589" s="7">
        <v>3313110</v>
      </c>
      <c r="D589" s="9" t="s">
        <v>860</v>
      </c>
      <c r="E589" s="7" t="s">
        <v>32</v>
      </c>
      <c r="F589" s="7">
        <v>796</v>
      </c>
      <c r="G589" s="7" t="s">
        <v>46</v>
      </c>
      <c r="H589" s="44" t="s">
        <v>62</v>
      </c>
      <c r="I589" s="7">
        <v>45000000</v>
      </c>
      <c r="J589" s="7" t="s">
        <v>35</v>
      </c>
      <c r="K589" s="50">
        <v>719.24922</v>
      </c>
      <c r="L589" s="38">
        <v>41969</v>
      </c>
      <c r="M589" s="38">
        <v>42004</v>
      </c>
      <c r="N589" s="44" t="s">
        <v>36</v>
      </c>
      <c r="O589" s="7" t="s">
        <v>63</v>
      </c>
    </row>
    <row r="590" spans="1:15" ht="127.5" customHeight="1">
      <c r="A590" s="1">
        <v>6999</v>
      </c>
      <c r="B590" s="1" t="s">
        <v>429</v>
      </c>
      <c r="C590" s="1">
        <v>4521012</v>
      </c>
      <c r="D590" s="2" t="s">
        <v>861</v>
      </c>
      <c r="E590" s="1" t="s">
        <v>43</v>
      </c>
      <c r="F590" s="1">
        <v>796</v>
      </c>
      <c r="G590" s="1" t="s">
        <v>46</v>
      </c>
      <c r="H590" s="5" t="s">
        <v>62</v>
      </c>
      <c r="I590" s="1">
        <v>45000000</v>
      </c>
      <c r="J590" s="1" t="s">
        <v>35</v>
      </c>
      <c r="K590" s="27">
        <v>2384.03552</v>
      </c>
      <c r="L590" s="15">
        <v>41944</v>
      </c>
      <c r="M590" s="15">
        <v>41974</v>
      </c>
      <c r="N590" s="5" t="s">
        <v>36</v>
      </c>
      <c r="O590" s="1" t="s">
        <v>63</v>
      </c>
    </row>
    <row r="591" spans="1:15" ht="114.75" customHeight="1">
      <c r="A591" s="1">
        <v>7000</v>
      </c>
      <c r="B591" s="1" t="s">
        <v>429</v>
      </c>
      <c r="C591" s="1">
        <v>4521012</v>
      </c>
      <c r="D591" s="2" t="s">
        <v>862</v>
      </c>
      <c r="E591" s="1" t="s">
        <v>43</v>
      </c>
      <c r="F591" s="1">
        <v>796</v>
      </c>
      <c r="G591" s="1" t="s">
        <v>46</v>
      </c>
      <c r="H591" s="5" t="s">
        <v>62</v>
      </c>
      <c r="I591" s="1">
        <v>45000000</v>
      </c>
      <c r="J591" s="1" t="s">
        <v>35</v>
      </c>
      <c r="K591" s="27">
        <v>17732.682</v>
      </c>
      <c r="L591" s="15">
        <v>41944</v>
      </c>
      <c r="M591" s="15">
        <v>41974</v>
      </c>
      <c r="N591" s="5" t="s">
        <v>36</v>
      </c>
      <c r="O591" s="1" t="s">
        <v>63</v>
      </c>
    </row>
    <row r="592" spans="1:15" ht="72" customHeight="1">
      <c r="A592" s="1">
        <v>7005</v>
      </c>
      <c r="B592" s="7" t="s">
        <v>707</v>
      </c>
      <c r="C592" s="7" t="s">
        <v>863</v>
      </c>
      <c r="D592" s="9" t="s">
        <v>776</v>
      </c>
      <c r="E592" s="7" t="s">
        <v>32</v>
      </c>
      <c r="F592" s="7">
        <v>796</v>
      </c>
      <c r="G592" s="7" t="s">
        <v>46</v>
      </c>
      <c r="H592" s="44" t="s">
        <v>62</v>
      </c>
      <c r="I592" s="7">
        <v>45000000</v>
      </c>
      <c r="J592" s="7" t="s">
        <v>35</v>
      </c>
      <c r="K592" s="50" t="str">
        <f>TEXT(0,"6821,48")</f>
        <v>6821,48</v>
      </c>
      <c r="L592" s="38">
        <v>41975</v>
      </c>
      <c r="M592" s="38">
        <v>42004</v>
      </c>
      <c r="N592" s="44" t="s">
        <v>36</v>
      </c>
      <c r="O592" s="7" t="s">
        <v>63</v>
      </c>
    </row>
    <row r="593" spans="1:15" ht="38.25" customHeight="1">
      <c r="A593" s="1">
        <v>7010</v>
      </c>
      <c r="B593" s="1" t="s">
        <v>315</v>
      </c>
      <c r="C593" s="1">
        <v>4530017</v>
      </c>
      <c r="D593" s="2" t="s">
        <v>853</v>
      </c>
      <c r="E593" s="1" t="s">
        <v>32</v>
      </c>
      <c r="F593" s="1">
        <v>796</v>
      </c>
      <c r="G593" s="1" t="s">
        <v>46</v>
      </c>
      <c r="H593" s="5" t="s">
        <v>62</v>
      </c>
      <c r="I593" s="1">
        <v>45000000</v>
      </c>
      <c r="J593" s="1" t="s">
        <v>35</v>
      </c>
      <c r="K593" s="20">
        <v>2065.42824</v>
      </c>
      <c r="L593" s="15">
        <v>41976</v>
      </c>
      <c r="M593" s="15">
        <v>42004</v>
      </c>
      <c r="N593" s="5" t="s">
        <v>36</v>
      </c>
      <c r="O593" s="1" t="s">
        <v>63</v>
      </c>
    </row>
    <row r="594" spans="1:15" ht="63.75" customHeight="1">
      <c r="A594" s="1">
        <v>7011</v>
      </c>
      <c r="B594" s="1" t="s">
        <v>383</v>
      </c>
      <c r="C594" s="1" t="s">
        <v>302</v>
      </c>
      <c r="D594" s="2" t="s">
        <v>840</v>
      </c>
      <c r="E594" s="1" t="s">
        <v>43</v>
      </c>
      <c r="F594" s="1">
        <v>796</v>
      </c>
      <c r="G594" s="1" t="s">
        <v>46</v>
      </c>
      <c r="H594" s="5" t="s">
        <v>62</v>
      </c>
      <c r="I594" s="1">
        <v>45000000</v>
      </c>
      <c r="J594" s="1" t="s">
        <v>35</v>
      </c>
      <c r="K594" s="20">
        <v>25404</v>
      </c>
      <c r="L594" s="15">
        <v>41963</v>
      </c>
      <c r="M594" s="15">
        <v>42004</v>
      </c>
      <c r="N594" s="5" t="s">
        <v>36</v>
      </c>
      <c r="O594" s="1" t="s">
        <v>63</v>
      </c>
    </row>
    <row r="595" spans="1:15" ht="75.75" customHeight="1">
      <c r="A595" s="1">
        <v>7013</v>
      </c>
      <c r="B595" s="1" t="s">
        <v>707</v>
      </c>
      <c r="C595" s="12" t="s">
        <v>832</v>
      </c>
      <c r="D595" s="2" t="s">
        <v>864</v>
      </c>
      <c r="E595" s="1" t="s">
        <v>43</v>
      </c>
      <c r="F595" s="1" t="s">
        <v>376</v>
      </c>
      <c r="G595" s="1" t="s">
        <v>46</v>
      </c>
      <c r="H595" s="5" t="s">
        <v>62</v>
      </c>
      <c r="I595" s="1">
        <v>45000000</v>
      </c>
      <c r="J595" s="1" t="s">
        <v>35</v>
      </c>
      <c r="K595" s="20">
        <v>53834.78226</v>
      </c>
      <c r="L595" s="15">
        <v>41974</v>
      </c>
      <c r="M595" s="15">
        <v>41974</v>
      </c>
      <c r="N595" s="5" t="s">
        <v>36</v>
      </c>
      <c r="O595" s="1" t="s">
        <v>63</v>
      </c>
    </row>
    <row r="596" spans="1:15" ht="76.5">
      <c r="A596" s="1">
        <v>7014</v>
      </c>
      <c r="B596" s="1" t="s">
        <v>388</v>
      </c>
      <c r="C596" s="12">
        <v>7260090</v>
      </c>
      <c r="D596" s="2" t="s">
        <v>865</v>
      </c>
      <c r="E596" s="1" t="s">
        <v>43</v>
      </c>
      <c r="F596" s="1">
        <v>796</v>
      </c>
      <c r="G596" s="1" t="s">
        <v>46</v>
      </c>
      <c r="H596" s="5" t="s">
        <v>62</v>
      </c>
      <c r="I596" s="1">
        <v>45000000</v>
      </c>
      <c r="J596" s="1" t="s">
        <v>35</v>
      </c>
      <c r="K596" s="20">
        <v>135336.37</v>
      </c>
      <c r="L596" s="15">
        <v>41976</v>
      </c>
      <c r="M596" s="15">
        <v>42094</v>
      </c>
      <c r="N596" s="5" t="s">
        <v>36</v>
      </c>
      <c r="O596" s="1" t="s">
        <v>63</v>
      </c>
    </row>
    <row r="597" spans="1:15" ht="76.5">
      <c r="A597" s="1">
        <v>7015</v>
      </c>
      <c r="B597" s="1" t="s">
        <v>388</v>
      </c>
      <c r="C597" s="12">
        <v>7260090</v>
      </c>
      <c r="D597" s="2" t="s">
        <v>866</v>
      </c>
      <c r="E597" s="1" t="s">
        <v>43</v>
      </c>
      <c r="F597" s="1">
        <v>796</v>
      </c>
      <c r="G597" s="1" t="s">
        <v>46</v>
      </c>
      <c r="H597" s="5" t="s">
        <v>62</v>
      </c>
      <c r="I597" s="1">
        <v>45000000</v>
      </c>
      <c r="J597" s="1" t="s">
        <v>35</v>
      </c>
      <c r="K597" s="20">
        <v>131913.94</v>
      </c>
      <c r="L597" s="15">
        <v>41976</v>
      </c>
      <c r="M597" s="15">
        <v>42094</v>
      </c>
      <c r="N597" s="5" t="s">
        <v>36</v>
      </c>
      <c r="O597" s="1" t="s">
        <v>63</v>
      </c>
    </row>
    <row r="598" spans="1:15" ht="87.75" customHeight="1">
      <c r="A598" s="1">
        <v>7016</v>
      </c>
      <c r="B598" s="1" t="s">
        <v>561</v>
      </c>
      <c r="C598" s="1">
        <v>3430334</v>
      </c>
      <c r="D598" s="2" t="s">
        <v>560</v>
      </c>
      <c r="E598" s="5" t="s">
        <v>43</v>
      </c>
      <c r="F598" s="5" t="s">
        <v>376</v>
      </c>
      <c r="G598" s="5" t="s">
        <v>46</v>
      </c>
      <c r="H598" s="5" t="s">
        <v>62</v>
      </c>
      <c r="I598" s="5">
        <v>45000000</v>
      </c>
      <c r="J598" s="5" t="s">
        <v>35</v>
      </c>
      <c r="K598" s="27">
        <v>39143.13572</v>
      </c>
      <c r="L598" s="15">
        <v>41974</v>
      </c>
      <c r="M598" s="15">
        <v>41974</v>
      </c>
      <c r="N598" s="5" t="s">
        <v>36</v>
      </c>
      <c r="O598" s="1" t="s">
        <v>63</v>
      </c>
    </row>
    <row r="599" spans="1:15" ht="38.25" customHeight="1">
      <c r="A599" s="1">
        <v>7030</v>
      </c>
      <c r="B599" s="1" t="s">
        <v>829</v>
      </c>
      <c r="C599" s="12">
        <v>2947110</v>
      </c>
      <c r="D599" s="2" t="s">
        <v>867</v>
      </c>
      <c r="E599" s="1" t="s">
        <v>43</v>
      </c>
      <c r="F599" s="1" t="s">
        <v>376</v>
      </c>
      <c r="G599" s="1" t="s">
        <v>46</v>
      </c>
      <c r="H599" s="5" t="s">
        <v>62</v>
      </c>
      <c r="I599" s="1">
        <v>45000000</v>
      </c>
      <c r="J599" s="1" t="s">
        <v>35</v>
      </c>
      <c r="K599" s="20">
        <v>2834.26374</v>
      </c>
      <c r="L599" s="15">
        <v>41978</v>
      </c>
      <c r="M599" s="15">
        <v>41974</v>
      </c>
      <c r="N599" s="5" t="s">
        <v>36</v>
      </c>
      <c r="O599" s="1" t="s">
        <v>63</v>
      </c>
    </row>
    <row r="600" spans="1:15" ht="73.5" customHeight="1">
      <c r="A600" s="1">
        <v>7032</v>
      </c>
      <c r="B600" s="1" t="s">
        <v>437</v>
      </c>
      <c r="C600" s="1">
        <v>3313110</v>
      </c>
      <c r="D600" s="2" t="s">
        <v>868</v>
      </c>
      <c r="E600" s="1" t="s">
        <v>43</v>
      </c>
      <c r="F600" s="1" t="s">
        <v>376</v>
      </c>
      <c r="G600" s="1" t="s">
        <v>46</v>
      </c>
      <c r="H600" s="5" t="s">
        <v>62</v>
      </c>
      <c r="I600" s="1">
        <v>45000000</v>
      </c>
      <c r="J600" s="1" t="s">
        <v>35</v>
      </c>
      <c r="K600" s="27">
        <v>6459.28215</v>
      </c>
      <c r="L600" s="15">
        <v>41981</v>
      </c>
      <c r="M600" s="38">
        <v>42004</v>
      </c>
      <c r="N600" s="1" t="s">
        <v>36</v>
      </c>
      <c r="O600" s="1" t="s">
        <v>63</v>
      </c>
    </row>
    <row r="601" spans="1:15" ht="53.25" customHeight="1">
      <c r="A601" s="7">
        <v>7034</v>
      </c>
      <c r="B601" s="7" t="s">
        <v>827</v>
      </c>
      <c r="C601" s="7">
        <v>5150910</v>
      </c>
      <c r="D601" s="9" t="s">
        <v>556</v>
      </c>
      <c r="E601" s="7" t="s">
        <v>43</v>
      </c>
      <c r="F601" s="7" t="s">
        <v>376</v>
      </c>
      <c r="G601" s="7" t="s">
        <v>46</v>
      </c>
      <c r="H601" s="44" t="s">
        <v>62</v>
      </c>
      <c r="I601" s="7">
        <v>45000000</v>
      </c>
      <c r="J601" s="7" t="s">
        <v>35</v>
      </c>
      <c r="K601" s="50">
        <v>2077.51371</v>
      </c>
      <c r="L601" s="38">
        <v>41982</v>
      </c>
      <c r="M601" s="38">
        <v>42004</v>
      </c>
      <c r="N601" s="7" t="s">
        <v>36</v>
      </c>
      <c r="O601" s="7" t="s">
        <v>63</v>
      </c>
    </row>
    <row r="602" spans="1:15" ht="97.5" customHeight="1">
      <c r="A602" s="1">
        <v>7036</v>
      </c>
      <c r="B602" s="1" t="s">
        <v>343</v>
      </c>
      <c r="C602" s="1">
        <v>4530015</v>
      </c>
      <c r="D602" s="2" t="s">
        <v>869</v>
      </c>
      <c r="E602" s="1" t="s">
        <v>43</v>
      </c>
      <c r="F602" s="1">
        <v>796</v>
      </c>
      <c r="G602" s="1" t="s">
        <v>46</v>
      </c>
      <c r="H602" s="35" t="s">
        <v>62</v>
      </c>
      <c r="I602" s="1">
        <v>45000000</v>
      </c>
      <c r="J602" s="1" t="s">
        <v>35</v>
      </c>
      <c r="K602" s="20">
        <v>75648.583</v>
      </c>
      <c r="L602" s="15">
        <v>41976</v>
      </c>
      <c r="M602" s="15">
        <v>42339</v>
      </c>
      <c r="N602" s="5" t="s">
        <v>36</v>
      </c>
      <c r="O602" s="1" t="s">
        <v>63</v>
      </c>
    </row>
    <row r="603" spans="1:15" ht="97.5" customHeight="1">
      <c r="A603" s="1">
        <v>7037</v>
      </c>
      <c r="B603" s="1" t="s">
        <v>343</v>
      </c>
      <c r="C603" s="1">
        <v>4530015</v>
      </c>
      <c r="D603" s="2" t="s">
        <v>870</v>
      </c>
      <c r="E603" s="1" t="s">
        <v>43</v>
      </c>
      <c r="F603" s="1">
        <v>796</v>
      </c>
      <c r="G603" s="1" t="s">
        <v>46</v>
      </c>
      <c r="H603" s="35" t="s">
        <v>62</v>
      </c>
      <c r="I603" s="1">
        <v>45000000</v>
      </c>
      <c r="J603" s="1" t="s">
        <v>35</v>
      </c>
      <c r="K603" s="20">
        <v>82831.04</v>
      </c>
      <c r="L603" s="15">
        <v>41976</v>
      </c>
      <c r="M603" s="15">
        <v>42339</v>
      </c>
      <c r="N603" s="5" t="s">
        <v>36</v>
      </c>
      <c r="O603" s="1" t="s">
        <v>63</v>
      </c>
    </row>
    <row r="604" spans="1:15" ht="110.25" customHeight="1">
      <c r="A604" s="1">
        <v>7041</v>
      </c>
      <c r="B604" s="1" t="s">
        <v>343</v>
      </c>
      <c r="C604" s="1">
        <v>4530015</v>
      </c>
      <c r="D604" s="2" t="s">
        <v>871</v>
      </c>
      <c r="E604" s="1" t="s">
        <v>43</v>
      </c>
      <c r="F604" s="1">
        <v>796</v>
      </c>
      <c r="G604" s="1" t="s">
        <v>46</v>
      </c>
      <c r="H604" s="35" t="s">
        <v>62</v>
      </c>
      <c r="I604" s="1">
        <v>45000000</v>
      </c>
      <c r="J604" s="1" t="s">
        <v>35</v>
      </c>
      <c r="K604" s="20">
        <v>30186.4406799999</v>
      </c>
      <c r="L604" s="15">
        <v>41976</v>
      </c>
      <c r="M604" s="15">
        <v>42339</v>
      </c>
      <c r="N604" s="5" t="s">
        <v>36</v>
      </c>
      <c r="O604" s="1" t="s">
        <v>63</v>
      </c>
    </row>
    <row r="605" spans="1:15" ht="38.25">
      <c r="A605" s="7">
        <v>7043</v>
      </c>
      <c r="B605" s="7" t="s">
        <v>315</v>
      </c>
      <c r="C605" s="7">
        <v>2912245</v>
      </c>
      <c r="D605" s="9" t="s">
        <v>407</v>
      </c>
      <c r="E605" s="7" t="s">
        <v>43</v>
      </c>
      <c r="F605" s="7" t="s">
        <v>376</v>
      </c>
      <c r="G605" s="7" t="s">
        <v>46</v>
      </c>
      <c r="H605" s="44" t="s">
        <v>62</v>
      </c>
      <c r="I605" s="7">
        <v>45000000</v>
      </c>
      <c r="J605" s="7" t="s">
        <v>35</v>
      </c>
      <c r="K605" s="50">
        <v>11496.44419</v>
      </c>
      <c r="L605" s="38">
        <v>41982</v>
      </c>
      <c r="M605" s="38">
        <v>42019</v>
      </c>
      <c r="N605" s="7" t="s">
        <v>36</v>
      </c>
      <c r="O605" s="7" t="s">
        <v>63</v>
      </c>
    </row>
    <row r="606" spans="1:15" ht="127.5">
      <c r="A606" s="1">
        <v>7046</v>
      </c>
      <c r="B606" s="1" t="s">
        <v>429</v>
      </c>
      <c r="C606" s="1">
        <v>4521012</v>
      </c>
      <c r="D606" s="2" t="s">
        <v>872</v>
      </c>
      <c r="E606" s="1" t="s">
        <v>43</v>
      </c>
      <c r="F606" s="1">
        <v>796</v>
      </c>
      <c r="G606" s="1" t="s">
        <v>46</v>
      </c>
      <c r="H606" s="5" t="s">
        <v>62</v>
      </c>
      <c r="I606" s="1">
        <v>45000000</v>
      </c>
      <c r="J606" s="1" t="s">
        <v>35</v>
      </c>
      <c r="K606" s="50">
        <v>2856.85824</v>
      </c>
      <c r="L606" s="15">
        <v>41984</v>
      </c>
      <c r="M606" s="15">
        <v>41852</v>
      </c>
      <c r="N606" s="5" t="s">
        <v>36</v>
      </c>
      <c r="O606" s="1" t="s">
        <v>63</v>
      </c>
    </row>
    <row r="607" spans="1:15" ht="127.5">
      <c r="A607" s="100">
        <v>7052</v>
      </c>
      <c r="B607" s="100" t="s">
        <v>325</v>
      </c>
      <c r="C607" s="100">
        <v>4521012</v>
      </c>
      <c r="D607" s="95" t="s">
        <v>873</v>
      </c>
      <c r="E607" s="100" t="s">
        <v>43</v>
      </c>
      <c r="F607" s="100">
        <v>796</v>
      </c>
      <c r="G607" s="100" t="s">
        <v>46</v>
      </c>
      <c r="H607" s="102" t="s">
        <v>62</v>
      </c>
      <c r="I607" s="100">
        <v>45000000</v>
      </c>
      <c r="J607" s="100" t="s">
        <v>35</v>
      </c>
      <c r="K607" s="107">
        <v>2576.70902</v>
      </c>
      <c r="L607" s="108">
        <v>41984</v>
      </c>
      <c r="M607" s="108">
        <v>42064</v>
      </c>
      <c r="N607" s="102" t="s">
        <v>36</v>
      </c>
      <c r="O607" s="100" t="s">
        <v>63</v>
      </c>
    </row>
    <row r="608" spans="1:256" ht="165.75">
      <c r="A608" s="1">
        <v>7060</v>
      </c>
      <c r="B608" s="1" t="s">
        <v>874</v>
      </c>
      <c r="C608" s="1">
        <v>4521012</v>
      </c>
      <c r="D608" s="2" t="s">
        <v>875</v>
      </c>
      <c r="E608" s="1" t="s">
        <v>43</v>
      </c>
      <c r="F608" s="1">
        <v>796</v>
      </c>
      <c r="G608" s="1" t="s">
        <v>46</v>
      </c>
      <c r="H608" s="5" t="s">
        <v>62</v>
      </c>
      <c r="I608" s="1">
        <v>45000000</v>
      </c>
      <c r="J608" s="1" t="s">
        <v>35</v>
      </c>
      <c r="K608" s="20">
        <v>4607.05737</v>
      </c>
      <c r="L608" s="15">
        <v>41984</v>
      </c>
      <c r="M608" s="15">
        <v>42231</v>
      </c>
      <c r="N608" s="5" t="s">
        <v>36</v>
      </c>
      <c r="O608" s="1" t="s">
        <v>63</v>
      </c>
      <c r="P608" s="73"/>
      <c r="Q608" s="73"/>
      <c r="R608" s="73"/>
      <c r="S608" s="73"/>
      <c r="T608" s="89"/>
      <c r="U608" s="73"/>
      <c r="V608" s="73"/>
      <c r="W608" s="109"/>
      <c r="X608" s="111"/>
      <c r="Y608" s="110"/>
      <c r="Z608" s="110"/>
      <c r="AA608" s="89"/>
      <c r="AB608" s="73"/>
      <c r="AC608" s="73"/>
      <c r="AD608" s="73"/>
      <c r="AE608" s="73"/>
      <c r="AF608" s="73"/>
      <c r="AG608" s="112"/>
      <c r="AH608" s="112"/>
      <c r="AI608" s="112"/>
      <c r="AN608" s="73"/>
      <c r="AO608" s="73"/>
      <c r="AP608" s="73"/>
      <c r="AQ608" s="56"/>
      <c r="AR608" s="113"/>
      <c r="AS608" s="73"/>
      <c r="AT608" s="73"/>
      <c r="AU608" s="73"/>
      <c r="AV608" s="73"/>
      <c r="AW608" s="73"/>
      <c r="AX608" s="73"/>
      <c r="AY608" s="73"/>
      <c r="AZ608" s="73"/>
      <c r="BA608" s="73"/>
      <c r="BB608" s="73"/>
      <c r="BC608" s="56"/>
      <c r="BD608" s="73"/>
      <c r="BE608" s="73"/>
      <c r="BF608" s="73"/>
      <c r="BG608" s="73"/>
      <c r="BH608" s="89"/>
      <c r="BI608" s="73"/>
      <c r="BJ608" s="73"/>
      <c r="BK608" s="109"/>
      <c r="BL608" s="111"/>
      <c r="BM608" s="110"/>
      <c r="BN608" s="110"/>
      <c r="BO608" s="89"/>
      <c r="BP608" s="73"/>
      <c r="BQ608" s="73"/>
      <c r="BR608" s="73"/>
      <c r="BS608" s="73"/>
      <c r="BT608" s="73"/>
      <c r="BU608" s="112"/>
      <c r="BV608" s="112"/>
      <c r="BW608" s="112"/>
      <c r="CB608" s="73"/>
      <c r="CC608" s="73"/>
      <c r="CD608" s="73"/>
      <c r="CE608" s="56"/>
      <c r="CF608" s="113"/>
      <c r="CG608" s="73"/>
      <c r="CH608" s="73"/>
      <c r="CI608" s="73"/>
      <c r="CJ608" s="73"/>
      <c r="CK608" s="73"/>
      <c r="CL608" s="73"/>
      <c r="CM608" s="73"/>
      <c r="CN608" s="73"/>
      <c r="CO608" s="73"/>
      <c r="CP608" s="73"/>
      <c r="CQ608" s="56"/>
      <c r="CR608" s="73"/>
      <c r="CS608" s="73"/>
      <c r="CT608" s="73"/>
      <c r="CU608" s="73"/>
      <c r="CV608" s="89"/>
      <c r="CW608" s="73"/>
      <c r="CX608" s="73"/>
      <c r="CY608" s="109"/>
      <c r="CZ608" s="111"/>
      <c r="DA608" s="110"/>
      <c r="DB608" s="110"/>
      <c r="DC608" s="89"/>
      <c r="DD608" s="73"/>
      <c r="DE608" s="73"/>
      <c r="DF608" s="73"/>
      <c r="DG608" s="73"/>
      <c r="DH608" s="73"/>
      <c r="DI608" s="112"/>
      <c r="DJ608" s="112"/>
      <c r="DK608" s="112"/>
      <c r="DP608" s="73"/>
      <c r="DQ608" s="73"/>
      <c r="DR608" s="73"/>
      <c r="DS608" s="56"/>
      <c r="DT608" s="11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56"/>
      <c r="EF608" s="73"/>
      <c r="EG608" s="73"/>
      <c r="EH608" s="73"/>
      <c r="EI608" s="73"/>
      <c r="EJ608" s="89"/>
      <c r="EK608" s="73"/>
      <c r="EL608" s="73"/>
      <c r="EM608" s="109"/>
      <c r="EN608" s="111"/>
      <c r="EO608" s="110"/>
      <c r="EP608" s="110"/>
      <c r="EQ608" s="89"/>
      <c r="ER608" s="73"/>
      <c r="ES608" s="73"/>
      <c r="ET608" s="73"/>
      <c r="EU608" s="73"/>
      <c r="EV608" s="73"/>
      <c r="EW608" s="112"/>
      <c r="EX608" s="112"/>
      <c r="EY608" s="112"/>
      <c r="FD608" s="73"/>
      <c r="FE608" s="73"/>
      <c r="FF608" s="73"/>
      <c r="FG608" s="56"/>
      <c r="FH608" s="11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  <c r="FS608" s="56"/>
      <c r="FT608" s="73"/>
      <c r="FU608" s="73"/>
      <c r="FV608" s="73"/>
      <c r="FW608" s="73"/>
      <c r="FX608" s="89"/>
      <c r="FY608" s="73"/>
      <c r="FZ608" s="73"/>
      <c r="GA608" s="109"/>
      <c r="GB608" s="111"/>
      <c r="GC608" s="110"/>
      <c r="GD608" s="110"/>
      <c r="GE608" s="89"/>
      <c r="GF608" s="73"/>
      <c r="GG608" s="73"/>
      <c r="GH608" s="73"/>
      <c r="GI608" s="73"/>
      <c r="GJ608" s="73"/>
      <c r="GK608" s="112"/>
      <c r="GL608" s="112"/>
      <c r="GM608" s="112"/>
      <c r="GR608" s="73"/>
      <c r="GS608" s="73"/>
      <c r="GT608" s="73"/>
      <c r="GU608" s="56"/>
      <c r="GV608" s="113"/>
      <c r="GW608" s="73"/>
      <c r="GX608" s="73"/>
      <c r="GY608" s="73"/>
      <c r="GZ608" s="73"/>
      <c r="HA608" s="73"/>
      <c r="HB608" s="73"/>
      <c r="HC608" s="73"/>
      <c r="HD608" s="73"/>
      <c r="HE608" s="73"/>
      <c r="HF608" s="73"/>
      <c r="HG608" s="56"/>
      <c r="HH608" s="73"/>
      <c r="HI608" s="73"/>
      <c r="HJ608" s="73"/>
      <c r="HK608" s="73"/>
      <c r="HL608" s="89"/>
      <c r="HM608" s="73"/>
      <c r="HN608" s="73"/>
      <c r="HO608" s="109"/>
      <c r="HP608" s="111"/>
      <c r="HQ608" s="110"/>
      <c r="HR608" s="110"/>
      <c r="HS608" s="89"/>
      <c r="HT608" s="73"/>
      <c r="HU608" s="73"/>
      <c r="HV608" s="73"/>
      <c r="HW608" s="73"/>
      <c r="HX608" s="73"/>
      <c r="HY608" s="112"/>
      <c r="HZ608" s="112"/>
      <c r="IA608" s="112"/>
      <c r="IF608" s="73"/>
      <c r="IG608" s="73"/>
      <c r="IH608" s="73"/>
      <c r="II608" s="56"/>
      <c r="IJ608" s="113"/>
      <c r="IK608" s="73"/>
      <c r="IL608" s="73"/>
      <c r="IM608" s="73"/>
      <c r="IN608" s="73"/>
      <c r="IO608" s="73"/>
      <c r="IP608" s="73"/>
      <c r="IQ608" s="73"/>
      <c r="IR608" s="73"/>
      <c r="IS608" s="73"/>
      <c r="IT608" s="73"/>
      <c r="IU608" s="56"/>
      <c r="IV608" s="73"/>
    </row>
    <row r="609" spans="1:256" ht="153">
      <c r="A609" s="1">
        <v>7061</v>
      </c>
      <c r="B609" s="1" t="s">
        <v>874</v>
      </c>
      <c r="C609" s="1">
        <v>4521012</v>
      </c>
      <c r="D609" s="2" t="s">
        <v>876</v>
      </c>
      <c r="E609" s="1" t="s">
        <v>43</v>
      </c>
      <c r="F609" s="1">
        <v>796</v>
      </c>
      <c r="G609" s="1" t="s">
        <v>46</v>
      </c>
      <c r="H609" s="5" t="s">
        <v>62</v>
      </c>
      <c r="I609" s="1">
        <v>45000000</v>
      </c>
      <c r="J609" s="1" t="s">
        <v>35</v>
      </c>
      <c r="K609" s="20">
        <v>2818.45904</v>
      </c>
      <c r="L609" s="15">
        <v>41984</v>
      </c>
      <c r="M609" s="15">
        <v>42231</v>
      </c>
      <c r="N609" s="5" t="s">
        <v>36</v>
      </c>
      <c r="O609" s="1" t="s">
        <v>63</v>
      </c>
      <c r="P609" s="73"/>
      <c r="Q609" s="73"/>
      <c r="R609" s="73"/>
      <c r="S609" s="73"/>
      <c r="T609" s="89"/>
      <c r="U609" s="73"/>
      <c r="V609" s="73"/>
      <c r="W609" s="109"/>
      <c r="X609" s="111"/>
      <c r="Y609" s="110"/>
      <c r="Z609" s="110"/>
      <c r="AA609" s="89"/>
      <c r="AB609" s="73"/>
      <c r="AC609" s="73"/>
      <c r="AD609" s="73"/>
      <c r="AE609" s="73"/>
      <c r="AF609" s="73"/>
      <c r="AG609" s="112"/>
      <c r="AH609" s="112"/>
      <c r="AI609" s="112"/>
      <c r="AN609" s="73"/>
      <c r="AO609" s="73"/>
      <c r="AP609" s="73"/>
      <c r="AQ609" s="56"/>
      <c r="AR609" s="113"/>
      <c r="AS609" s="73"/>
      <c r="AT609" s="73"/>
      <c r="AU609" s="73"/>
      <c r="AV609" s="73"/>
      <c r="AW609" s="73"/>
      <c r="AX609" s="73"/>
      <c r="AY609" s="73"/>
      <c r="AZ609" s="73"/>
      <c r="BA609" s="73"/>
      <c r="BB609" s="73"/>
      <c r="BC609" s="56"/>
      <c r="BD609" s="73"/>
      <c r="BE609" s="73"/>
      <c r="BF609" s="73"/>
      <c r="BG609" s="73"/>
      <c r="BH609" s="89"/>
      <c r="BI609" s="73"/>
      <c r="BJ609" s="73"/>
      <c r="BK609" s="109"/>
      <c r="BL609" s="111"/>
      <c r="BM609" s="110"/>
      <c r="BN609" s="110"/>
      <c r="BO609" s="89"/>
      <c r="BP609" s="73"/>
      <c r="BQ609" s="73"/>
      <c r="BR609" s="73"/>
      <c r="BS609" s="73"/>
      <c r="BT609" s="73"/>
      <c r="BU609" s="112"/>
      <c r="BV609" s="112"/>
      <c r="BW609" s="112"/>
      <c r="CB609" s="73"/>
      <c r="CC609" s="73"/>
      <c r="CD609" s="73"/>
      <c r="CE609" s="56"/>
      <c r="CF609" s="113"/>
      <c r="CG609" s="73"/>
      <c r="CH609" s="73"/>
      <c r="CI609" s="73"/>
      <c r="CJ609" s="73"/>
      <c r="CK609" s="73"/>
      <c r="CL609" s="73"/>
      <c r="CM609" s="73"/>
      <c r="CN609" s="73"/>
      <c r="CO609" s="73"/>
      <c r="CP609" s="73"/>
      <c r="CQ609" s="56"/>
      <c r="CR609" s="73"/>
      <c r="CS609" s="73"/>
      <c r="CT609" s="73"/>
      <c r="CU609" s="73"/>
      <c r="CV609" s="89"/>
      <c r="CW609" s="73"/>
      <c r="CX609" s="73"/>
      <c r="CY609" s="109"/>
      <c r="CZ609" s="111"/>
      <c r="DA609" s="110"/>
      <c r="DB609" s="110"/>
      <c r="DC609" s="89"/>
      <c r="DD609" s="73"/>
      <c r="DE609" s="73"/>
      <c r="DF609" s="73"/>
      <c r="DG609" s="73"/>
      <c r="DH609" s="73"/>
      <c r="DI609" s="112"/>
      <c r="DJ609" s="112"/>
      <c r="DK609" s="112"/>
      <c r="DP609" s="73"/>
      <c r="DQ609" s="73"/>
      <c r="DR609" s="73"/>
      <c r="DS609" s="56"/>
      <c r="DT609" s="11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56"/>
      <c r="EF609" s="73"/>
      <c r="EG609" s="73"/>
      <c r="EH609" s="73"/>
      <c r="EI609" s="73"/>
      <c r="EJ609" s="89"/>
      <c r="EK609" s="73"/>
      <c r="EL609" s="73"/>
      <c r="EM609" s="109"/>
      <c r="EN609" s="111"/>
      <c r="EO609" s="110"/>
      <c r="EP609" s="110"/>
      <c r="EQ609" s="89"/>
      <c r="ER609" s="73"/>
      <c r="ES609" s="73"/>
      <c r="ET609" s="73"/>
      <c r="EU609" s="73"/>
      <c r="EV609" s="73"/>
      <c r="EW609" s="112"/>
      <c r="EX609" s="112"/>
      <c r="EY609" s="112"/>
      <c r="FD609" s="73"/>
      <c r="FE609" s="73"/>
      <c r="FF609" s="73"/>
      <c r="FG609" s="56"/>
      <c r="FH609" s="11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  <c r="FS609" s="56"/>
      <c r="FT609" s="73"/>
      <c r="FU609" s="73"/>
      <c r="FV609" s="73"/>
      <c r="FW609" s="73"/>
      <c r="FX609" s="89"/>
      <c r="FY609" s="73"/>
      <c r="FZ609" s="73"/>
      <c r="GA609" s="109"/>
      <c r="GB609" s="111"/>
      <c r="GC609" s="110"/>
      <c r="GD609" s="110"/>
      <c r="GE609" s="89"/>
      <c r="GF609" s="73"/>
      <c r="GG609" s="73"/>
      <c r="GH609" s="73"/>
      <c r="GI609" s="73"/>
      <c r="GJ609" s="73"/>
      <c r="GK609" s="112"/>
      <c r="GL609" s="112"/>
      <c r="GM609" s="112"/>
      <c r="GR609" s="73"/>
      <c r="GS609" s="73"/>
      <c r="GT609" s="73"/>
      <c r="GU609" s="56"/>
      <c r="GV609" s="113"/>
      <c r="GW609" s="73"/>
      <c r="GX609" s="73"/>
      <c r="GY609" s="73"/>
      <c r="GZ609" s="73"/>
      <c r="HA609" s="73"/>
      <c r="HB609" s="73"/>
      <c r="HC609" s="73"/>
      <c r="HD609" s="73"/>
      <c r="HE609" s="73"/>
      <c r="HF609" s="73"/>
      <c r="HG609" s="56"/>
      <c r="HH609" s="73"/>
      <c r="HI609" s="73"/>
      <c r="HJ609" s="73"/>
      <c r="HK609" s="73"/>
      <c r="HL609" s="89"/>
      <c r="HM609" s="73"/>
      <c r="HN609" s="73"/>
      <c r="HO609" s="109"/>
      <c r="HP609" s="111"/>
      <c r="HQ609" s="110"/>
      <c r="HR609" s="110"/>
      <c r="HS609" s="89"/>
      <c r="HT609" s="73"/>
      <c r="HU609" s="73"/>
      <c r="HV609" s="73"/>
      <c r="HW609" s="73"/>
      <c r="HX609" s="73"/>
      <c r="HY609" s="112"/>
      <c r="HZ609" s="112"/>
      <c r="IA609" s="112"/>
      <c r="IF609" s="73"/>
      <c r="IG609" s="73"/>
      <c r="IH609" s="73"/>
      <c r="II609" s="56"/>
      <c r="IJ609" s="113"/>
      <c r="IK609" s="73"/>
      <c r="IL609" s="73"/>
      <c r="IM609" s="73"/>
      <c r="IN609" s="73"/>
      <c r="IO609" s="73"/>
      <c r="IP609" s="73"/>
      <c r="IQ609" s="73"/>
      <c r="IR609" s="73"/>
      <c r="IS609" s="73"/>
      <c r="IT609" s="73"/>
      <c r="IU609" s="56"/>
      <c r="IV609" s="73"/>
    </row>
    <row r="610" spans="1:15" ht="38.25">
      <c r="A610" s="7">
        <v>7087</v>
      </c>
      <c r="B610" s="7" t="s">
        <v>882</v>
      </c>
      <c r="C610" s="7" t="s">
        <v>883</v>
      </c>
      <c r="D610" s="9" t="s">
        <v>884</v>
      </c>
      <c r="E610" s="9" t="s">
        <v>878</v>
      </c>
      <c r="F610" s="7">
        <v>876</v>
      </c>
      <c r="G610" s="7" t="s">
        <v>885</v>
      </c>
      <c r="H610" s="51">
        <v>1</v>
      </c>
      <c r="I610" s="7">
        <v>45000000</v>
      </c>
      <c r="J610" s="7" t="s">
        <v>35</v>
      </c>
      <c r="K610" s="53">
        <v>7642</v>
      </c>
      <c r="L610" s="38">
        <v>41974</v>
      </c>
      <c r="M610" s="38">
        <v>43100</v>
      </c>
      <c r="N610" s="38" t="s">
        <v>36</v>
      </c>
      <c r="O610" s="7" t="s">
        <v>63</v>
      </c>
    </row>
    <row r="611" spans="1:15" ht="38.25">
      <c r="A611" s="7">
        <v>7088</v>
      </c>
      <c r="B611" s="7" t="s">
        <v>886</v>
      </c>
      <c r="C611" s="7" t="s">
        <v>887</v>
      </c>
      <c r="D611" s="9" t="s">
        <v>888</v>
      </c>
      <c r="E611" s="9" t="s">
        <v>878</v>
      </c>
      <c r="F611" s="7">
        <v>839</v>
      </c>
      <c r="G611" s="7" t="s">
        <v>889</v>
      </c>
      <c r="H611" s="52">
        <v>1</v>
      </c>
      <c r="I611" s="7">
        <v>45000000</v>
      </c>
      <c r="J611" s="7" t="s">
        <v>35</v>
      </c>
      <c r="K611" s="53">
        <v>14298</v>
      </c>
      <c r="L611" s="38">
        <v>41974</v>
      </c>
      <c r="M611" s="38">
        <v>42369</v>
      </c>
      <c r="N611" s="38" t="s">
        <v>36</v>
      </c>
      <c r="O611" s="7" t="s">
        <v>63</v>
      </c>
    </row>
    <row r="612" spans="1:15" ht="25.5">
      <c r="A612" s="7">
        <v>7089</v>
      </c>
      <c r="B612" s="7" t="s">
        <v>890</v>
      </c>
      <c r="C612" s="7" t="s">
        <v>891</v>
      </c>
      <c r="D612" s="9" t="s">
        <v>203</v>
      </c>
      <c r="E612" s="9" t="s">
        <v>892</v>
      </c>
      <c r="F612" s="7">
        <v>112</v>
      </c>
      <c r="G612" s="7" t="s">
        <v>893</v>
      </c>
      <c r="H612" s="52">
        <v>4754977.23</v>
      </c>
      <c r="I612" s="7">
        <v>45000000</v>
      </c>
      <c r="J612" s="7" t="s">
        <v>35</v>
      </c>
      <c r="K612" s="53">
        <v>134829</v>
      </c>
      <c r="L612" s="38">
        <v>41944</v>
      </c>
      <c r="M612" s="38">
        <v>42369</v>
      </c>
      <c r="N612" s="38" t="s">
        <v>36</v>
      </c>
      <c r="O612" s="7" t="s">
        <v>63</v>
      </c>
    </row>
    <row r="613" spans="1:15" ht="102">
      <c r="A613" s="7">
        <v>7090</v>
      </c>
      <c r="B613" s="1" t="s">
        <v>890</v>
      </c>
      <c r="C613" s="7" t="s">
        <v>891</v>
      </c>
      <c r="D613" s="2" t="s">
        <v>894</v>
      </c>
      <c r="E613" s="9" t="s">
        <v>892</v>
      </c>
      <c r="F613" s="1">
        <v>112</v>
      </c>
      <c r="G613" s="1" t="s">
        <v>200</v>
      </c>
      <c r="H613" s="70">
        <v>1307307.53</v>
      </c>
      <c r="I613" s="1">
        <v>45000000</v>
      </c>
      <c r="J613" s="1" t="s">
        <v>35</v>
      </c>
      <c r="K613" s="20">
        <v>38768.33341</v>
      </c>
      <c r="L613" s="15">
        <v>41988</v>
      </c>
      <c r="M613" s="15">
        <v>42369</v>
      </c>
      <c r="N613" s="38" t="s">
        <v>36</v>
      </c>
      <c r="O613" s="1" t="s">
        <v>63</v>
      </c>
    </row>
    <row r="614" spans="1:15" ht="102">
      <c r="A614" s="7">
        <v>7091</v>
      </c>
      <c r="B614" s="7" t="s">
        <v>895</v>
      </c>
      <c r="C614" s="7" t="s">
        <v>896</v>
      </c>
      <c r="D614" s="9" t="s">
        <v>897</v>
      </c>
      <c r="E614" s="9" t="s">
        <v>892</v>
      </c>
      <c r="F614" s="7">
        <v>796</v>
      </c>
      <c r="G614" s="7" t="s">
        <v>46</v>
      </c>
      <c r="H614" s="52">
        <v>718</v>
      </c>
      <c r="I614" s="7">
        <v>45000000</v>
      </c>
      <c r="J614" s="7" t="s">
        <v>35</v>
      </c>
      <c r="K614" s="53">
        <v>52499</v>
      </c>
      <c r="L614" s="38">
        <v>41974</v>
      </c>
      <c r="M614" s="38">
        <v>42369</v>
      </c>
      <c r="N614" s="38" t="s">
        <v>36</v>
      </c>
      <c r="O614" s="7" t="s">
        <v>63</v>
      </c>
    </row>
    <row r="615" spans="1:15" ht="89.25">
      <c r="A615" s="7">
        <v>7092</v>
      </c>
      <c r="B615" s="7" t="s">
        <v>895</v>
      </c>
      <c r="C615" s="7" t="s">
        <v>896</v>
      </c>
      <c r="D615" s="9" t="s">
        <v>898</v>
      </c>
      <c r="E615" s="9" t="s">
        <v>892</v>
      </c>
      <c r="F615" s="7">
        <v>796</v>
      </c>
      <c r="G615" s="7" t="s">
        <v>46</v>
      </c>
      <c r="H615" s="52">
        <v>81</v>
      </c>
      <c r="I615" s="7">
        <v>45000000</v>
      </c>
      <c r="J615" s="7" t="s">
        <v>35</v>
      </c>
      <c r="K615" s="53">
        <v>12500</v>
      </c>
      <c r="L615" s="38">
        <v>41974</v>
      </c>
      <c r="M615" s="38">
        <v>42369</v>
      </c>
      <c r="N615" s="38" t="s">
        <v>36</v>
      </c>
      <c r="O615" s="7" t="s">
        <v>63</v>
      </c>
    </row>
    <row r="616" spans="1:15" ht="89.25">
      <c r="A616" s="7">
        <v>7093</v>
      </c>
      <c r="B616" s="7" t="s">
        <v>895</v>
      </c>
      <c r="C616" s="7" t="s">
        <v>896</v>
      </c>
      <c r="D616" s="9" t="s">
        <v>899</v>
      </c>
      <c r="E616" s="9" t="s">
        <v>892</v>
      </c>
      <c r="F616" s="7">
        <v>796</v>
      </c>
      <c r="G616" s="7" t="s">
        <v>46</v>
      </c>
      <c r="H616" s="52">
        <v>39</v>
      </c>
      <c r="I616" s="7">
        <v>45000000</v>
      </c>
      <c r="J616" s="7" t="s">
        <v>35</v>
      </c>
      <c r="K616" s="53">
        <v>13500</v>
      </c>
      <c r="L616" s="38">
        <v>41944</v>
      </c>
      <c r="M616" s="38">
        <v>42369</v>
      </c>
      <c r="N616" s="38" t="s">
        <v>36</v>
      </c>
      <c r="O616" s="7" t="s">
        <v>63</v>
      </c>
    </row>
    <row r="617" spans="1:15" ht="63.75">
      <c r="A617" s="7">
        <v>7094</v>
      </c>
      <c r="B617" s="7" t="s">
        <v>900</v>
      </c>
      <c r="C617" s="7" t="s">
        <v>901</v>
      </c>
      <c r="D617" s="9" t="s">
        <v>902</v>
      </c>
      <c r="E617" s="9" t="s">
        <v>892</v>
      </c>
      <c r="F617" s="7">
        <v>796</v>
      </c>
      <c r="G617" s="7" t="s">
        <v>46</v>
      </c>
      <c r="H617" s="52">
        <v>53</v>
      </c>
      <c r="I617" s="7">
        <v>45000000</v>
      </c>
      <c r="J617" s="7" t="s">
        <v>35</v>
      </c>
      <c r="K617" s="53">
        <v>12000</v>
      </c>
      <c r="L617" s="38">
        <v>41974</v>
      </c>
      <c r="M617" s="38">
        <v>42369</v>
      </c>
      <c r="N617" s="38" t="s">
        <v>36</v>
      </c>
      <c r="O617" s="7" t="s">
        <v>63</v>
      </c>
    </row>
    <row r="618" spans="1:15" ht="89.25">
      <c r="A618" s="7">
        <v>7095</v>
      </c>
      <c r="B618" s="7" t="s">
        <v>895</v>
      </c>
      <c r="C618" s="7" t="s">
        <v>896</v>
      </c>
      <c r="D618" s="9" t="s">
        <v>903</v>
      </c>
      <c r="E618" s="9" t="s">
        <v>892</v>
      </c>
      <c r="F618" s="7">
        <v>796</v>
      </c>
      <c r="G618" s="7" t="s">
        <v>46</v>
      </c>
      <c r="H618" s="52">
        <v>7</v>
      </c>
      <c r="I618" s="7">
        <v>45000000</v>
      </c>
      <c r="J618" s="7" t="s">
        <v>35</v>
      </c>
      <c r="K618" s="53">
        <v>3000</v>
      </c>
      <c r="L618" s="38">
        <v>41974</v>
      </c>
      <c r="M618" s="38">
        <v>42369</v>
      </c>
      <c r="N618" s="38" t="s">
        <v>36</v>
      </c>
      <c r="O618" s="7" t="s">
        <v>63</v>
      </c>
    </row>
    <row r="619" spans="1:15" ht="89.25">
      <c r="A619" s="7">
        <v>7096</v>
      </c>
      <c r="B619" s="7" t="s">
        <v>900</v>
      </c>
      <c r="C619" s="7" t="s">
        <v>901</v>
      </c>
      <c r="D619" s="9" t="s">
        <v>904</v>
      </c>
      <c r="E619" s="9" t="s">
        <v>892</v>
      </c>
      <c r="F619" s="7">
        <v>796</v>
      </c>
      <c r="G619" s="7" t="s">
        <v>46</v>
      </c>
      <c r="H619" s="52">
        <v>71</v>
      </c>
      <c r="I619" s="7">
        <v>45000000</v>
      </c>
      <c r="J619" s="7" t="s">
        <v>35</v>
      </c>
      <c r="K619" s="53">
        <v>1500</v>
      </c>
      <c r="L619" s="38">
        <v>41969</v>
      </c>
      <c r="M619" s="38">
        <v>42369</v>
      </c>
      <c r="N619" s="38" t="s">
        <v>36</v>
      </c>
      <c r="O619" s="7" t="s">
        <v>63</v>
      </c>
    </row>
    <row r="620" spans="1:15" ht="63.75">
      <c r="A620" s="7">
        <v>7097</v>
      </c>
      <c r="B620" s="7" t="s">
        <v>895</v>
      </c>
      <c r="C620" s="7" t="s">
        <v>896</v>
      </c>
      <c r="D620" s="9" t="s">
        <v>905</v>
      </c>
      <c r="E620" s="9" t="s">
        <v>892</v>
      </c>
      <c r="F620" s="7">
        <v>796</v>
      </c>
      <c r="G620" s="7" t="s">
        <v>46</v>
      </c>
      <c r="H620" s="52">
        <v>71</v>
      </c>
      <c r="I620" s="7">
        <v>45000000</v>
      </c>
      <c r="J620" s="7" t="s">
        <v>35</v>
      </c>
      <c r="K620" s="53">
        <v>13000</v>
      </c>
      <c r="L620" s="38">
        <v>41974</v>
      </c>
      <c r="M620" s="38">
        <v>42369</v>
      </c>
      <c r="N620" s="38" t="s">
        <v>36</v>
      </c>
      <c r="O620" s="7" t="s">
        <v>63</v>
      </c>
    </row>
    <row r="621" spans="1:15" ht="89.25">
      <c r="A621" s="7">
        <v>7098</v>
      </c>
      <c r="B621" s="7" t="s">
        <v>906</v>
      </c>
      <c r="C621" s="7" t="s">
        <v>907</v>
      </c>
      <c r="D621" s="9" t="s">
        <v>908</v>
      </c>
      <c r="E621" s="9" t="s">
        <v>892</v>
      </c>
      <c r="F621" s="7">
        <v>796</v>
      </c>
      <c r="G621" s="7" t="s">
        <v>46</v>
      </c>
      <c r="H621" s="52">
        <v>71</v>
      </c>
      <c r="I621" s="7">
        <v>45000000</v>
      </c>
      <c r="J621" s="7" t="s">
        <v>35</v>
      </c>
      <c r="K621" s="53">
        <v>3000</v>
      </c>
      <c r="L621" s="38">
        <v>41974</v>
      </c>
      <c r="M621" s="38">
        <v>42369</v>
      </c>
      <c r="N621" s="38" t="s">
        <v>36</v>
      </c>
      <c r="O621" s="7" t="s">
        <v>63</v>
      </c>
    </row>
    <row r="622" spans="1:15" ht="38.25">
      <c r="A622" s="7">
        <v>7099</v>
      </c>
      <c r="B622" s="7" t="s">
        <v>909</v>
      </c>
      <c r="C622" s="7" t="s">
        <v>910</v>
      </c>
      <c r="D622" s="9" t="s">
        <v>911</v>
      </c>
      <c r="E622" s="9" t="s">
        <v>892</v>
      </c>
      <c r="F622" s="7">
        <v>796</v>
      </c>
      <c r="G622" s="7" t="s">
        <v>46</v>
      </c>
      <c r="H622" s="52">
        <v>198</v>
      </c>
      <c r="I622" s="7">
        <v>45000000</v>
      </c>
      <c r="J622" s="7" t="s">
        <v>35</v>
      </c>
      <c r="K622" s="53">
        <v>700</v>
      </c>
      <c r="L622" s="38">
        <v>41974</v>
      </c>
      <c r="M622" s="38">
        <v>42369</v>
      </c>
      <c r="N622" s="38" t="s">
        <v>36</v>
      </c>
      <c r="O622" s="7" t="s">
        <v>63</v>
      </c>
    </row>
    <row r="623" spans="1:15" ht="38.25">
      <c r="A623" s="7">
        <v>7100</v>
      </c>
      <c r="B623" s="7" t="s">
        <v>912</v>
      </c>
      <c r="C623" s="7" t="s">
        <v>913</v>
      </c>
      <c r="D623" s="9" t="s">
        <v>914</v>
      </c>
      <c r="E623" s="9" t="s">
        <v>892</v>
      </c>
      <c r="F623" s="7">
        <v>876</v>
      </c>
      <c r="G623" s="7" t="s">
        <v>879</v>
      </c>
      <c r="H623" s="52">
        <v>1</v>
      </c>
      <c r="I623" s="7">
        <v>45000000</v>
      </c>
      <c r="J623" s="7" t="s">
        <v>35</v>
      </c>
      <c r="K623" s="53">
        <v>880</v>
      </c>
      <c r="L623" s="38">
        <v>41988</v>
      </c>
      <c r="M623" s="38">
        <v>42369</v>
      </c>
      <c r="N623" s="38" t="s">
        <v>36</v>
      </c>
      <c r="O623" s="7" t="s">
        <v>63</v>
      </c>
    </row>
    <row r="624" spans="1:15" ht="63.75">
      <c r="A624" s="7">
        <v>7101</v>
      </c>
      <c r="B624" s="7" t="s">
        <v>915</v>
      </c>
      <c r="C624" s="7" t="s">
        <v>916</v>
      </c>
      <c r="D624" s="9" t="s">
        <v>917</v>
      </c>
      <c r="E624" s="9" t="s">
        <v>892</v>
      </c>
      <c r="F624" s="7">
        <v>796</v>
      </c>
      <c r="G624" s="7" t="s">
        <v>46</v>
      </c>
      <c r="H624" s="52">
        <v>1522</v>
      </c>
      <c r="I624" s="7">
        <v>45000000</v>
      </c>
      <c r="J624" s="7" t="s">
        <v>35</v>
      </c>
      <c r="K624" s="53">
        <v>18273.71573206</v>
      </c>
      <c r="L624" s="38" t="s">
        <v>298</v>
      </c>
      <c r="M624" s="38" t="s">
        <v>799</v>
      </c>
      <c r="N624" s="38" t="s">
        <v>36</v>
      </c>
      <c r="O624" s="7" t="s">
        <v>63</v>
      </c>
    </row>
    <row r="625" spans="1:15" ht="51">
      <c r="A625" s="7">
        <v>7102</v>
      </c>
      <c r="B625" s="7" t="s">
        <v>900</v>
      </c>
      <c r="C625" s="7" t="s">
        <v>901</v>
      </c>
      <c r="D625" s="9" t="s">
        <v>918</v>
      </c>
      <c r="E625" s="9" t="s">
        <v>892</v>
      </c>
      <c r="F625" s="7">
        <v>796</v>
      </c>
      <c r="G625" s="7" t="s">
        <v>46</v>
      </c>
      <c r="H625" s="52">
        <v>137</v>
      </c>
      <c r="I625" s="7">
        <v>45000000</v>
      </c>
      <c r="J625" s="7" t="s">
        <v>35</v>
      </c>
      <c r="K625" s="53">
        <v>5117.840758071429</v>
      </c>
      <c r="L625" s="38" t="s">
        <v>298</v>
      </c>
      <c r="M625" s="38" t="s">
        <v>799</v>
      </c>
      <c r="N625" s="38" t="s">
        <v>36</v>
      </c>
      <c r="O625" s="7" t="s">
        <v>63</v>
      </c>
    </row>
    <row r="626" spans="1:15" ht="178.5">
      <c r="A626" s="7">
        <v>7103</v>
      </c>
      <c r="B626" s="7" t="s">
        <v>919</v>
      </c>
      <c r="C626" s="7" t="s">
        <v>920</v>
      </c>
      <c r="D626" s="9" t="s">
        <v>921</v>
      </c>
      <c r="E626" s="9" t="s">
        <v>892</v>
      </c>
      <c r="F626" s="7">
        <v>55</v>
      </c>
      <c r="G626" s="7" t="s">
        <v>922</v>
      </c>
      <c r="H626" s="52">
        <v>572389</v>
      </c>
      <c r="I626" s="7">
        <v>45000000</v>
      </c>
      <c r="J626" s="7" t="s">
        <v>35</v>
      </c>
      <c r="K626" s="53">
        <v>696613.06555</v>
      </c>
      <c r="L626" s="38" t="s">
        <v>298</v>
      </c>
      <c r="M626" s="38" t="s">
        <v>799</v>
      </c>
      <c r="N626" s="38" t="s">
        <v>36</v>
      </c>
      <c r="O626" s="7" t="s">
        <v>63</v>
      </c>
    </row>
    <row r="627" spans="1:15" ht="76.5">
      <c r="A627" s="7">
        <v>7104</v>
      </c>
      <c r="B627" s="7" t="s">
        <v>923</v>
      </c>
      <c r="C627" s="7" t="s">
        <v>924</v>
      </c>
      <c r="D627" s="9" t="s">
        <v>925</v>
      </c>
      <c r="E627" s="9" t="s">
        <v>892</v>
      </c>
      <c r="F627" s="7">
        <v>796</v>
      </c>
      <c r="G627" s="7" t="s">
        <v>46</v>
      </c>
      <c r="H627" s="52">
        <v>563</v>
      </c>
      <c r="I627" s="7">
        <v>45000000</v>
      </c>
      <c r="J627" s="7" t="s">
        <v>35</v>
      </c>
      <c r="K627" s="105">
        <v>68785.45198599585</v>
      </c>
      <c r="L627" s="38" t="s">
        <v>298</v>
      </c>
      <c r="M627" s="38" t="s">
        <v>799</v>
      </c>
      <c r="N627" s="38" t="s">
        <v>36</v>
      </c>
      <c r="O627" s="7" t="s">
        <v>63</v>
      </c>
    </row>
    <row r="628" spans="1:15" ht="51">
      <c r="A628" s="7">
        <v>7105</v>
      </c>
      <c r="B628" s="7" t="s">
        <v>926</v>
      </c>
      <c r="C628" s="7" t="s">
        <v>927</v>
      </c>
      <c r="D628" s="9" t="s">
        <v>928</v>
      </c>
      <c r="E628" s="9" t="s">
        <v>892</v>
      </c>
      <c r="F628" s="7">
        <v>796</v>
      </c>
      <c r="G628" s="7" t="s">
        <v>46</v>
      </c>
      <c r="H628" s="52">
        <v>267</v>
      </c>
      <c r="I628" s="7">
        <v>45000000</v>
      </c>
      <c r="J628" s="7" t="s">
        <v>35</v>
      </c>
      <c r="K628" s="53">
        <v>50894.718167999985</v>
      </c>
      <c r="L628" s="38" t="s">
        <v>298</v>
      </c>
      <c r="M628" s="38" t="s">
        <v>799</v>
      </c>
      <c r="N628" s="38" t="s">
        <v>36</v>
      </c>
      <c r="O628" s="7" t="s">
        <v>63</v>
      </c>
    </row>
    <row r="629" spans="1:15" ht="51">
      <c r="A629" s="7">
        <v>7106</v>
      </c>
      <c r="B629" s="7" t="s">
        <v>900</v>
      </c>
      <c r="C629" s="7" t="s">
        <v>901</v>
      </c>
      <c r="D629" s="9" t="s">
        <v>929</v>
      </c>
      <c r="E629" s="9" t="s">
        <v>892</v>
      </c>
      <c r="F629" s="7">
        <v>796</v>
      </c>
      <c r="G629" s="7" t="s">
        <v>46</v>
      </c>
      <c r="H629" s="52">
        <v>468</v>
      </c>
      <c r="I629" s="7">
        <v>45000000</v>
      </c>
      <c r="J629" s="7" t="s">
        <v>35</v>
      </c>
      <c r="K629" s="53">
        <v>8903.25250493328</v>
      </c>
      <c r="L629" s="38" t="s">
        <v>298</v>
      </c>
      <c r="M629" s="38" t="s">
        <v>799</v>
      </c>
      <c r="N629" s="38" t="s">
        <v>36</v>
      </c>
      <c r="O629" s="7" t="s">
        <v>63</v>
      </c>
    </row>
    <row r="630" spans="1:15" ht="89.25">
      <c r="A630" s="7">
        <v>7107</v>
      </c>
      <c r="B630" s="7" t="s">
        <v>930</v>
      </c>
      <c r="C630" s="7" t="s">
        <v>931</v>
      </c>
      <c r="D630" s="9" t="s">
        <v>932</v>
      </c>
      <c r="E630" s="9" t="s">
        <v>892</v>
      </c>
      <c r="F630" s="7">
        <v>796</v>
      </c>
      <c r="G630" s="7" t="s">
        <v>46</v>
      </c>
      <c r="H630" s="52">
        <v>2979</v>
      </c>
      <c r="I630" s="7">
        <v>45000000</v>
      </c>
      <c r="J630" s="7" t="s">
        <v>35</v>
      </c>
      <c r="K630" s="53">
        <v>25731.11297</v>
      </c>
      <c r="L630" s="38" t="s">
        <v>298</v>
      </c>
      <c r="M630" s="38" t="s">
        <v>799</v>
      </c>
      <c r="N630" s="38" t="s">
        <v>36</v>
      </c>
      <c r="O630" s="7" t="s">
        <v>63</v>
      </c>
    </row>
    <row r="631" spans="1:15" ht="25.5">
      <c r="A631" s="7">
        <v>7108</v>
      </c>
      <c r="B631" s="7" t="s">
        <v>933</v>
      </c>
      <c r="C631" s="7" t="s">
        <v>934</v>
      </c>
      <c r="D631" s="9" t="s">
        <v>935</v>
      </c>
      <c r="E631" s="9" t="s">
        <v>892</v>
      </c>
      <c r="F631" s="7">
        <v>876</v>
      </c>
      <c r="G631" s="7" t="s">
        <v>879</v>
      </c>
      <c r="H631" s="52">
        <v>1</v>
      </c>
      <c r="I631" s="7">
        <v>45000000</v>
      </c>
      <c r="J631" s="7" t="s">
        <v>35</v>
      </c>
      <c r="K631" s="53">
        <v>1293</v>
      </c>
      <c r="L631" s="38" t="s">
        <v>298</v>
      </c>
      <c r="M631" s="38" t="s">
        <v>799</v>
      </c>
      <c r="N631" s="38" t="s">
        <v>36</v>
      </c>
      <c r="O631" s="7" t="s">
        <v>63</v>
      </c>
    </row>
    <row r="632" spans="1:15" ht="51">
      <c r="A632" s="7">
        <v>7109</v>
      </c>
      <c r="B632" s="7" t="s">
        <v>936</v>
      </c>
      <c r="C632" s="7" t="s">
        <v>924</v>
      </c>
      <c r="D632" s="9" t="s">
        <v>937</v>
      </c>
      <c r="E632" s="9" t="s">
        <v>892</v>
      </c>
      <c r="F632" s="7">
        <v>796</v>
      </c>
      <c r="G632" s="7" t="s">
        <v>46</v>
      </c>
      <c r="H632" s="52">
        <v>108</v>
      </c>
      <c r="I632" s="7">
        <v>45000000</v>
      </c>
      <c r="J632" s="7" t="s">
        <v>35</v>
      </c>
      <c r="K632" s="53">
        <v>13429.12366442</v>
      </c>
      <c r="L632" s="38" t="s">
        <v>298</v>
      </c>
      <c r="M632" s="38" t="s">
        <v>799</v>
      </c>
      <c r="N632" s="38" t="s">
        <v>36</v>
      </c>
      <c r="O632" s="7" t="s">
        <v>63</v>
      </c>
    </row>
    <row r="633" spans="1:15" ht="38.25">
      <c r="A633" s="7">
        <v>7110</v>
      </c>
      <c r="B633" s="7" t="s">
        <v>926</v>
      </c>
      <c r="C633" s="7" t="s">
        <v>927</v>
      </c>
      <c r="D633" s="9" t="s">
        <v>938</v>
      </c>
      <c r="E633" s="9" t="s">
        <v>892</v>
      </c>
      <c r="F633" s="7">
        <v>796</v>
      </c>
      <c r="G633" s="7" t="s">
        <v>46</v>
      </c>
      <c r="H633" s="52">
        <v>111</v>
      </c>
      <c r="I633" s="7">
        <v>45000000</v>
      </c>
      <c r="J633" s="7" t="s">
        <v>35</v>
      </c>
      <c r="K633" s="53">
        <v>51383.58521139999</v>
      </c>
      <c r="L633" s="38" t="s">
        <v>298</v>
      </c>
      <c r="M633" s="38" t="s">
        <v>799</v>
      </c>
      <c r="N633" s="38" t="s">
        <v>36</v>
      </c>
      <c r="O633" s="7" t="s">
        <v>63</v>
      </c>
    </row>
    <row r="634" spans="1:15" ht="89.25">
      <c r="A634" s="7">
        <v>7111</v>
      </c>
      <c r="B634" s="7" t="s">
        <v>939</v>
      </c>
      <c r="C634" s="7" t="s">
        <v>940</v>
      </c>
      <c r="D634" s="9" t="s">
        <v>941</v>
      </c>
      <c r="E634" s="9" t="s">
        <v>892</v>
      </c>
      <c r="F634" s="7">
        <v>796</v>
      </c>
      <c r="G634" s="7" t="s">
        <v>46</v>
      </c>
      <c r="H634" s="52">
        <v>288</v>
      </c>
      <c r="I634" s="7">
        <v>45000000</v>
      </c>
      <c r="J634" s="7" t="s">
        <v>35</v>
      </c>
      <c r="K634" s="53">
        <v>25232.61166</v>
      </c>
      <c r="L634" s="38" t="s">
        <v>298</v>
      </c>
      <c r="M634" s="38" t="s">
        <v>799</v>
      </c>
      <c r="N634" s="38" t="s">
        <v>36</v>
      </c>
      <c r="O634" s="7" t="s">
        <v>63</v>
      </c>
    </row>
    <row r="635" spans="1:15" ht="140.25">
      <c r="A635" s="7">
        <v>7112</v>
      </c>
      <c r="B635" s="7" t="s">
        <v>942</v>
      </c>
      <c r="C635" s="7" t="s">
        <v>943</v>
      </c>
      <c r="D635" s="9" t="s">
        <v>944</v>
      </c>
      <c r="E635" s="9" t="s">
        <v>892</v>
      </c>
      <c r="F635" s="7">
        <v>796</v>
      </c>
      <c r="G635" s="7" t="s">
        <v>46</v>
      </c>
      <c r="H635" s="52">
        <v>47</v>
      </c>
      <c r="I635" s="7">
        <v>45000000</v>
      </c>
      <c r="J635" s="7" t="s">
        <v>35</v>
      </c>
      <c r="K635" s="53">
        <v>9888.28822</v>
      </c>
      <c r="L635" s="38" t="s">
        <v>298</v>
      </c>
      <c r="M635" s="38" t="s">
        <v>799</v>
      </c>
      <c r="N635" s="38" t="s">
        <v>36</v>
      </c>
      <c r="O635" s="7" t="s">
        <v>63</v>
      </c>
    </row>
    <row r="636" spans="1:15" ht="178.5">
      <c r="A636" s="7">
        <v>7113</v>
      </c>
      <c r="B636" s="7" t="s">
        <v>945</v>
      </c>
      <c r="C636" s="7" t="s">
        <v>946</v>
      </c>
      <c r="D636" s="9" t="s">
        <v>947</v>
      </c>
      <c r="E636" s="9" t="s">
        <v>892</v>
      </c>
      <c r="F636" s="7">
        <v>796</v>
      </c>
      <c r="G636" s="7" t="s">
        <v>46</v>
      </c>
      <c r="H636" s="52">
        <v>2706</v>
      </c>
      <c r="I636" s="7">
        <v>45000000</v>
      </c>
      <c r="J636" s="7" t="s">
        <v>35</v>
      </c>
      <c r="K636" s="53">
        <v>655474.31823</v>
      </c>
      <c r="L636" s="38" t="s">
        <v>298</v>
      </c>
      <c r="M636" s="38" t="s">
        <v>799</v>
      </c>
      <c r="N636" s="38" t="s">
        <v>36</v>
      </c>
      <c r="O636" s="7" t="s">
        <v>63</v>
      </c>
    </row>
    <row r="637" spans="1:15" ht="63.75">
      <c r="A637" s="7">
        <v>7114</v>
      </c>
      <c r="B637" s="7" t="s">
        <v>915</v>
      </c>
      <c r="C637" s="7" t="s">
        <v>916</v>
      </c>
      <c r="D637" s="9" t="s">
        <v>948</v>
      </c>
      <c r="E637" s="9" t="s">
        <v>892</v>
      </c>
      <c r="F637" s="7">
        <v>796</v>
      </c>
      <c r="G637" s="7" t="s">
        <v>46</v>
      </c>
      <c r="H637" s="52">
        <v>225</v>
      </c>
      <c r="I637" s="7">
        <v>45000000</v>
      </c>
      <c r="J637" s="7" t="s">
        <v>35</v>
      </c>
      <c r="K637" s="53">
        <v>4773.340394000373</v>
      </c>
      <c r="L637" s="38" t="s">
        <v>298</v>
      </c>
      <c r="M637" s="38" t="s">
        <v>799</v>
      </c>
      <c r="N637" s="38" t="s">
        <v>36</v>
      </c>
      <c r="O637" s="7" t="s">
        <v>63</v>
      </c>
    </row>
    <row r="638" spans="1:15" ht="38.25">
      <c r="A638" s="7">
        <v>7115</v>
      </c>
      <c r="B638" s="7" t="s">
        <v>900</v>
      </c>
      <c r="C638" s="7" t="s">
        <v>901</v>
      </c>
      <c r="D638" s="9" t="s">
        <v>949</v>
      </c>
      <c r="E638" s="9" t="s">
        <v>892</v>
      </c>
      <c r="F638" s="7">
        <v>796</v>
      </c>
      <c r="G638" s="7" t="s">
        <v>46</v>
      </c>
      <c r="H638" s="52">
        <v>13</v>
      </c>
      <c r="I638" s="7">
        <v>45000000</v>
      </c>
      <c r="J638" s="7" t="s">
        <v>35</v>
      </c>
      <c r="K638" s="53">
        <v>4850</v>
      </c>
      <c r="L638" s="38" t="s">
        <v>298</v>
      </c>
      <c r="M638" s="38" t="s">
        <v>799</v>
      </c>
      <c r="N638" s="38" t="s">
        <v>36</v>
      </c>
      <c r="O638" s="7" t="s">
        <v>63</v>
      </c>
    </row>
    <row r="639" spans="1:15" ht="204">
      <c r="A639" s="7">
        <v>7116</v>
      </c>
      <c r="B639" s="7" t="s">
        <v>950</v>
      </c>
      <c r="C639" s="7" t="s">
        <v>951</v>
      </c>
      <c r="D639" s="9" t="s">
        <v>952</v>
      </c>
      <c r="E639" s="9" t="s">
        <v>892</v>
      </c>
      <c r="F639" s="7">
        <v>796</v>
      </c>
      <c r="G639" s="7" t="s">
        <v>46</v>
      </c>
      <c r="H639" s="52">
        <v>280</v>
      </c>
      <c r="I639" s="7">
        <v>45000000</v>
      </c>
      <c r="J639" s="7" t="s">
        <v>35</v>
      </c>
      <c r="K639" s="53">
        <v>3656.9</v>
      </c>
      <c r="L639" s="38" t="s">
        <v>298</v>
      </c>
      <c r="M639" s="38" t="s">
        <v>799</v>
      </c>
      <c r="N639" s="38" t="s">
        <v>36</v>
      </c>
      <c r="O639" s="7" t="s">
        <v>63</v>
      </c>
    </row>
    <row r="640" spans="1:15" ht="63.75">
      <c r="A640" s="7">
        <v>7117</v>
      </c>
      <c r="B640" s="7" t="s">
        <v>900</v>
      </c>
      <c r="C640" s="7" t="s">
        <v>901</v>
      </c>
      <c r="D640" s="9" t="s">
        <v>953</v>
      </c>
      <c r="E640" s="9" t="s">
        <v>892</v>
      </c>
      <c r="F640" s="7">
        <v>796</v>
      </c>
      <c r="G640" s="7" t="s">
        <v>46</v>
      </c>
      <c r="H640" s="52">
        <v>846</v>
      </c>
      <c r="I640" s="7">
        <v>45000000</v>
      </c>
      <c r="J640" s="7" t="s">
        <v>35</v>
      </c>
      <c r="K640" s="53">
        <v>24302.480392999998</v>
      </c>
      <c r="L640" s="38" t="s">
        <v>298</v>
      </c>
      <c r="M640" s="38" t="s">
        <v>799</v>
      </c>
      <c r="N640" s="38" t="s">
        <v>36</v>
      </c>
      <c r="O640" s="7" t="s">
        <v>63</v>
      </c>
    </row>
    <row r="641" spans="1:15" ht="38.25">
      <c r="A641" s="7">
        <v>7118</v>
      </c>
      <c r="B641" s="7" t="s">
        <v>954</v>
      </c>
      <c r="C641" s="7" t="s">
        <v>955</v>
      </c>
      <c r="D641" s="9" t="s">
        <v>956</v>
      </c>
      <c r="E641" s="9" t="s">
        <v>892</v>
      </c>
      <c r="F641" s="7">
        <v>876</v>
      </c>
      <c r="G641" s="7" t="s">
        <v>879</v>
      </c>
      <c r="H641" s="52">
        <v>1</v>
      </c>
      <c r="I641" s="7">
        <v>45000000</v>
      </c>
      <c r="J641" s="7" t="s">
        <v>35</v>
      </c>
      <c r="K641" s="53">
        <v>1371</v>
      </c>
      <c r="L641" s="38" t="s">
        <v>298</v>
      </c>
      <c r="M641" s="38" t="s">
        <v>799</v>
      </c>
      <c r="N641" s="38" t="s">
        <v>36</v>
      </c>
      <c r="O641" s="7" t="s">
        <v>63</v>
      </c>
    </row>
    <row r="642" spans="1:15" ht="76.5">
      <c r="A642" s="7">
        <v>7119</v>
      </c>
      <c r="B642" s="7" t="s">
        <v>926</v>
      </c>
      <c r="C642" s="7" t="s">
        <v>927</v>
      </c>
      <c r="D642" s="9" t="s">
        <v>957</v>
      </c>
      <c r="E642" s="9" t="s">
        <v>892</v>
      </c>
      <c r="F642" s="7">
        <v>796</v>
      </c>
      <c r="G642" s="7" t="s">
        <v>46</v>
      </c>
      <c r="H642" s="52">
        <v>821</v>
      </c>
      <c r="I642" s="7">
        <v>45000000</v>
      </c>
      <c r="J642" s="7" t="s">
        <v>35</v>
      </c>
      <c r="K642" s="53">
        <v>12611.745875452005</v>
      </c>
      <c r="L642" s="38" t="s">
        <v>298</v>
      </c>
      <c r="M642" s="38" t="s">
        <v>799</v>
      </c>
      <c r="N642" s="38" t="s">
        <v>36</v>
      </c>
      <c r="O642" s="7" t="s">
        <v>63</v>
      </c>
    </row>
    <row r="643" spans="1:15" ht="76.5">
      <c r="A643" s="7">
        <v>7120</v>
      </c>
      <c r="B643" s="7" t="s">
        <v>900</v>
      </c>
      <c r="C643" s="7" t="s">
        <v>901</v>
      </c>
      <c r="D643" s="9" t="s">
        <v>958</v>
      </c>
      <c r="E643" s="9" t="s">
        <v>892</v>
      </c>
      <c r="F643" s="7">
        <v>796</v>
      </c>
      <c r="G643" s="7" t="s">
        <v>46</v>
      </c>
      <c r="H643" s="52">
        <v>223</v>
      </c>
      <c r="I643" s="7">
        <v>45000000</v>
      </c>
      <c r="J643" s="7" t="s">
        <v>35</v>
      </c>
      <c r="K643" s="53">
        <v>6049.854047076009</v>
      </c>
      <c r="L643" s="38" t="s">
        <v>298</v>
      </c>
      <c r="M643" s="38" t="s">
        <v>799</v>
      </c>
      <c r="N643" s="38" t="s">
        <v>36</v>
      </c>
      <c r="O643" s="7" t="s">
        <v>63</v>
      </c>
    </row>
    <row r="644" spans="1:15" ht="63.75">
      <c r="A644" s="7">
        <v>7121</v>
      </c>
      <c r="B644" s="7" t="s">
        <v>959</v>
      </c>
      <c r="C644" s="7" t="s">
        <v>960</v>
      </c>
      <c r="D644" s="9" t="s">
        <v>961</v>
      </c>
      <c r="E644" s="9" t="s">
        <v>892</v>
      </c>
      <c r="F644" s="7">
        <v>796</v>
      </c>
      <c r="G644" s="7" t="s">
        <v>46</v>
      </c>
      <c r="H644" s="52">
        <v>133</v>
      </c>
      <c r="I644" s="7">
        <v>45000000</v>
      </c>
      <c r="J644" s="7" t="s">
        <v>35</v>
      </c>
      <c r="K644" s="53">
        <v>6407.433193100001</v>
      </c>
      <c r="L644" s="38" t="s">
        <v>298</v>
      </c>
      <c r="M644" s="38" t="s">
        <v>799</v>
      </c>
      <c r="N644" s="38" t="s">
        <v>36</v>
      </c>
      <c r="O644" s="7" t="s">
        <v>63</v>
      </c>
    </row>
    <row r="645" spans="1:15" ht="102">
      <c r="A645" s="7">
        <v>7122</v>
      </c>
      <c r="B645" s="7" t="s">
        <v>880</v>
      </c>
      <c r="C645" s="7" t="s">
        <v>881</v>
      </c>
      <c r="D645" s="9" t="s">
        <v>962</v>
      </c>
      <c r="E645" s="9" t="s">
        <v>892</v>
      </c>
      <c r="F645" s="7">
        <v>796</v>
      </c>
      <c r="G645" s="7" t="s">
        <v>46</v>
      </c>
      <c r="H645" s="52">
        <v>5330</v>
      </c>
      <c r="I645" s="7">
        <v>45000000</v>
      </c>
      <c r="J645" s="7" t="s">
        <v>35</v>
      </c>
      <c r="K645" s="53">
        <v>68851.61817832195</v>
      </c>
      <c r="L645" s="38" t="s">
        <v>298</v>
      </c>
      <c r="M645" s="38" t="s">
        <v>799</v>
      </c>
      <c r="N645" s="38" t="s">
        <v>36</v>
      </c>
      <c r="O645" s="7" t="s">
        <v>63</v>
      </c>
    </row>
    <row r="646" spans="1:15" ht="114.75">
      <c r="A646" s="7">
        <v>7123</v>
      </c>
      <c r="B646" s="7" t="s">
        <v>963</v>
      </c>
      <c r="C646" s="7" t="s">
        <v>964</v>
      </c>
      <c r="D646" s="9" t="s">
        <v>965</v>
      </c>
      <c r="E646" s="9" t="s">
        <v>892</v>
      </c>
      <c r="F646" s="7">
        <v>796</v>
      </c>
      <c r="G646" s="7" t="s">
        <v>46</v>
      </c>
      <c r="H646" s="1">
        <v>1486</v>
      </c>
      <c r="I646" s="7">
        <v>45000000</v>
      </c>
      <c r="J646" s="7" t="s">
        <v>35</v>
      </c>
      <c r="K646" s="106">
        <v>77437.7425484363</v>
      </c>
      <c r="L646" s="38" t="s">
        <v>298</v>
      </c>
      <c r="M646" s="38" t="s">
        <v>799</v>
      </c>
      <c r="N646" s="38" t="s">
        <v>36</v>
      </c>
      <c r="O646" s="7" t="s">
        <v>63</v>
      </c>
    </row>
    <row r="647" spans="1:15" ht="63.75">
      <c r="A647" s="7">
        <v>7124</v>
      </c>
      <c r="B647" s="7" t="s">
        <v>966</v>
      </c>
      <c r="C647" s="7" t="s">
        <v>967</v>
      </c>
      <c r="D647" s="9" t="s">
        <v>968</v>
      </c>
      <c r="E647" s="9" t="s">
        <v>892</v>
      </c>
      <c r="F647" s="7">
        <v>796</v>
      </c>
      <c r="G647" s="7" t="s">
        <v>46</v>
      </c>
      <c r="H647" s="52">
        <v>215</v>
      </c>
      <c r="I647" s="7">
        <v>45000000</v>
      </c>
      <c r="J647" s="7" t="s">
        <v>35</v>
      </c>
      <c r="K647" s="53">
        <v>9952.460427539996</v>
      </c>
      <c r="L647" s="38" t="s">
        <v>298</v>
      </c>
      <c r="M647" s="38" t="s">
        <v>799</v>
      </c>
      <c r="N647" s="38" t="s">
        <v>36</v>
      </c>
      <c r="O647" s="7" t="s">
        <v>63</v>
      </c>
    </row>
    <row r="648" spans="1:15" ht="89.25">
      <c r="A648" s="7">
        <v>7125</v>
      </c>
      <c r="B648" s="7" t="s">
        <v>963</v>
      </c>
      <c r="C648" s="7" t="s">
        <v>964</v>
      </c>
      <c r="D648" s="9" t="s">
        <v>969</v>
      </c>
      <c r="E648" s="9" t="s">
        <v>892</v>
      </c>
      <c r="F648" s="7">
        <v>796</v>
      </c>
      <c r="G648" s="7" t="s">
        <v>46</v>
      </c>
      <c r="H648" s="52">
        <v>1949</v>
      </c>
      <c r="I648" s="7">
        <v>45000000</v>
      </c>
      <c r="J648" s="7" t="s">
        <v>35</v>
      </c>
      <c r="K648" s="106">
        <v>19468.9143661337</v>
      </c>
      <c r="L648" s="38" t="s">
        <v>298</v>
      </c>
      <c r="M648" s="38" t="s">
        <v>799</v>
      </c>
      <c r="N648" s="38" t="s">
        <v>36</v>
      </c>
      <c r="O648" s="7" t="s">
        <v>63</v>
      </c>
    </row>
    <row r="649" spans="1:15" ht="89.25">
      <c r="A649" s="7">
        <v>7126</v>
      </c>
      <c r="B649" s="7" t="s">
        <v>963</v>
      </c>
      <c r="C649" s="7" t="s">
        <v>964</v>
      </c>
      <c r="D649" s="9" t="s">
        <v>970</v>
      </c>
      <c r="E649" s="9" t="s">
        <v>892</v>
      </c>
      <c r="F649" s="7">
        <v>796</v>
      </c>
      <c r="G649" s="7" t="s">
        <v>46</v>
      </c>
      <c r="H649" s="52">
        <v>500</v>
      </c>
      <c r="I649" s="7">
        <v>45000000</v>
      </c>
      <c r="J649" s="7" t="s">
        <v>35</v>
      </c>
      <c r="K649" s="53">
        <v>152915.60555</v>
      </c>
      <c r="L649" s="38" t="s">
        <v>298</v>
      </c>
      <c r="M649" s="38" t="s">
        <v>799</v>
      </c>
      <c r="N649" s="38" t="s">
        <v>36</v>
      </c>
      <c r="O649" s="7" t="s">
        <v>63</v>
      </c>
    </row>
    <row r="650" spans="1:15" ht="51">
      <c r="A650" s="7">
        <v>7127</v>
      </c>
      <c r="B650" s="7" t="s">
        <v>971</v>
      </c>
      <c r="C650" s="7" t="s">
        <v>972</v>
      </c>
      <c r="D650" s="9" t="s">
        <v>973</v>
      </c>
      <c r="E650" s="9" t="s">
        <v>892</v>
      </c>
      <c r="F650" s="7">
        <v>792</v>
      </c>
      <c r="G650" s="7" t="s">
        <v>974</v>
      </c>
      <c r="H650" s="52">
        <v>136000</v>
      </c>
      <c r="I650" s="7">
        <v>45000000</v>
      </c>
      <c r="J650" s="7" t="s">
        <v>35</v>
      </c>
      <c r="K650" s="53">
        <v>7480</v>
      </c>
      <c r="L650" s="38">
        <v>41974</v>
      </c>
      <c r="M650" s="38">
        <v>42369</v>
      </c>
      <c r="N650" s="38" t="s">
        <v>36</v>
      </c>
      <c r="O650" s="7" t="s">
        <v>63</v>
      </c>
    </row>
    <row r="651" spans="1:15" ht="63.75">
      <c r="A651" s="7">
        <v>7128</v>
      </c>
      <c r="B651" s="7" t="s">
        <v>900</v>
      </c>
      <c r="C651" s="7" t="s">
        <v>901</v>
      </c>
      <c r="D651" s="9" t="s">
        <v>975</v>
      </c>
      <c r="E651" s="9" t="s">
        <v>892</v>
      </c>
      <c r="F651" s="7">
        <v>796</v>
      </c>
      <c r="G651" s="7" t="s">
        <v>46</v>
      </c>
      <c r="H651" s="52">
        <v>272</v>
      </c>
      <c r="I651" s="7">
        <v>45000000</v>
      </c>
      <c r="J651" s="7" t="s">
        <v>35</v>
      </c>
      <c r="K651" s="53">
        <v>3076.549</v>
      </c>
      <c r="L651" s="38" t="s">
        <v>298</v>
      </c>
      <c r="M651" s="38" t="s">
        <v>799</v>
      </c>
      <c r="N651" s="38" t="s">
        <v>36</v>
      </c>
      <c r="O651" s="7" t="s">
        <v>63</v>
      </c>
    </row>
    <row r="652" spans="1:15" ht="25.5">
      <c r="A652" s="7">
        <v>7129</v>
      </c>
      <c r="B652" s="7" t="s">
        <v>976</v>
      </c>
      <c r="C652" s="7" t="s">
        <v>977</v>
      </c>
      <c r="D652" s="9" t="s">
        <v>978</v>
      </c>
      <c r="E652" s="9" t="s">
        <v>892</v>
      </c>
      <c r="F652" s="7">
        <v>876</v>
      </c>
      <c r="G652" s="7" t="s">
        <v>879</v>
      </c>
      <c r="H652" s="52">
        <v>1</v>
      </c>
      <c r="I652" s="7">
        <v>45000000</v>
      </c>
      <c r="J652" s="7" t="s">
        <v>35</v>
      </c>
      <c r="K652" s="53">
        <v>4500</v>
      </c>
      <c r="L652" s="38">
        <v>41974</v>
      </c>
      <c r="M652" s="38">
        <v>42369</v>
      </c>
      <c r="N652" s="38" t="s">
        <v>36</v>
      </c>
      <c r="O652" s="7" t="s">
        <v>63</v>
      </c>
    </row>
    <row r="653" spans="1:15" ht="63.75">
      <c r="A653" s="7">
        <v>7130</v>
      </c>
      <c r="B653" s="7" t="s">
        <v>880</v>
      </c>
      <c r="C653" s="7" t="s">
        <v>881</v>
      </c>
      <c r="D653" s="9" t="s">
        <v>979</v>
      </c>
      <c r="E653" s="9" t="s">
        <v>892</v>
      </c>
      <c r="F653" s="7">
        <v>796</v>
      </c>
      <c r="G653" s="7" t="s">
        <v>46</v>
      </c>
      <c r="H653" s="52">
        <v>117</v>
      </c>
      <c r="I653" s="7">
        <v>45000000</v>
      </c>
      <c r="J653" s="7" t="s">
        <v>35</v>
      </c>
      <c r="K653" s="53">
        <v>11125.8267233725</v>
      </c>
      <c r="L653" s="38" t="s">
        <v>298</v>
      </c>
      <c r="M653" s="38" t="s">
        <v>799</v>
      </c>
      <c r="N653" s="38" t="s">
        <v>36</v>
      </c>
      <c r="O653" s="7" t="s">
        <v>63</v>
      </c>
    </row>
    <row r="654" spans="1:15" ht="51">
      <c r="A654" s="7">
        <v>7131</v>
      </c>
      <c r="B654" s="7" t="s">
        <v>939</v>
      </c>
      <c r="C654" s="7" t="s">
        <v>940</v>
      </c>
      <c r="D654" s="9" t="s">
        <v>980</v>
      </c>
      <c r="E654" s="9" t="s">
        <v>892</v>
      </c>
      <c r="F654" s="7">
        <v>796</v>
      </c>
      <c r="G654" s="7" t="s">
        <v>46</v>
      </c>
      <c r="H654" s="52">
        <v>50</v>
      </c>
      <c r="I654" s="7">
        <v>45000000</v>
      </c>
      <c r="J654" s="7" t="s">
        <v>35</v>
      </c>
      <c r="K654" s="53">
        <v>39809.77</v>
      </c>
      <c r="L654" s="38" t="s">
        <v>298</v>
      </c>
      <c r="M654" s="38" t="s">
        <v>799</v>
      </c>
      <c r="N654" s="38" t="s">
        <v>36</v>
      </c>
      <c r="O654" s="7" t="s">
        <v>63</v>
      </c>
    </row>
    <row r="655" spans="1:15" ht="229.5">
      <c r="A655" s="7">
        <v>7132</v>
      </c>
      <c r="B655" s="7" t="s">
        <v>900</v>
      </c>
      <c r="C655" s="7" t="s">
        <v>901</v>
      </c>
      <c r="D655" s="9" t="s">
        <v>981</v>
      </c>
      <c r="E655" s="9" t="s">
        <v>892</v>
      </c>
      <c r="F655" s="7">
        <v>796</v>
      </c>
      <c r="G655" s="7" t="s">
        <v>46</v>
      </c>
      <c r="H655" s="52">
        <v>5129</v>
      </c>
      <c r="I655" s="7">
        <v>45000000</v>
      </c>
      <c r="J655" s="7" t="s">
        <v>35</v>
      </c>
      <c r="K655" s="53">
        <v>264375.01598929206</v>
      </c>
      <c r="L655" s="38" t="s">
        <v>298</v>
      </c>
      <c r="M655" s="38" t="s">
        <v>799</v>
      </c>
      <c r="N655" s="38" t="s">
        <v>36</v>
      </c>
      <c r="O655" s="7" t="s">
        <v>63</v>
      </c>
    </row>
    <row r="656" spans="1:15" ht="63.75">
      <c r="A656" s="7">
        <v>7133</v>
      </c>
      <c r="B656" s="7" t="s">
        <v>900</v>
      </c>
      <c r="C656" s="7" t="s">
        <v>901</v>
      </c>
      <c r="D656" s="9" t="s">
        <v>982</v>
      </c>
      <c r="E656" s="9" t="s">
        <v>892</v>
      </c>
      <c r="F656" s="7">
        <v>796</v>
      </c>
      <c r="G656" s="7" t="s">
        <v>46</v>
      </c>
      <c r="H656" s="52">
        <v>5400</v>
      </c>
      <c r="I656" s="7">
        <v>45000000</v>
      </c>
      <c r="J656" s="7" t="s">
        <v>35</v>
      </c>
      <c r="K656" s="53">
        <v>92492.289190001</v>
      </c>
      <c r="L656" s="38" t="s">
        <v>298</v>
      </c>
      <c r="M656" s="38" t="s">
        <v>799</v>
      </c>
      <c r="N656" s="38" t="s">
        <v>36</v>
      </c>
      <c r="O656" s="7" t="s">
        <v>63</v>
      </c>
    </row>
    <row r="657" spans="1:15" ht="38.25">
      <c r="A657" s="7">
        <v>7135</v>
      </c>
      <c r="B657" s="7" t="s">
        <v>880</v>
      </c>
      <c r="C657" s="7" t="s">
        <v>881</v>
      </c>
      <c r="D657" s="9" t="s">
        <v>983</v>
      </c>
      <c r="E657" s="9" t="s">
        <v>892</v>
      </c>
      <c r="F657" s="7">
        <v>796</v>
      </c>
      <c r="G657" s="7" t="s">
        <v>46</v>
      </c>
      <c r="H657" s="52">
        <v>308</v>
      </c>
      <c r="I657" s="7">
        <v>45000000</v>
      </c>
      <c r="J657" s="7" t="s">
        <v>35</v>
      </c>
      <c r="K657" s="53">
        <v>2887.108000000001</v>
      </c>
      <c r="L657" s="38" t="s">
        <v>298</v>
      </c>
      <c r="M657" s="38" t="s">
        <v>799</v>
      </c>
      <c r="N657" s="38" t="s">
        <v>36</v>
      </c>
      <c r="O657" s="7" t="s">
        <v>63</v>
      </c>
    </row>
    <row r="658" spans="1:15" ht="51">
      <c r="A658" s="7">
        <v>7136</v>
      </c>
      <c r="B658" s="7" t="s">
        <v>984</v>
      </c>
      <c r="C658" s="7" t="s">
        <v>985</v>
      </c>
      <c r="D658" s="9" t="s">
        <v>986</v>
      </c>
      <c r="E658" s="9" t="s">
        <v>892</v>
      </c>
      <c r="F658" s="7">
        <v>876</v>
      </c>
      <c r="G658" s="7" t="s">
        <v>879</v>
      </c>
      <c r="H658" s="52">
        <v>1</v>
      </c>
      <c r="I658" s="7">
        <v>45000000</v>
      </c>
      <c r="J658" s="7" t="s">
        <v>35</v>
      </c>
      <c r="K658" s="53">
        <v>11096</v>
      </c>
      <c r="L658" s="38" t="s">
        <v>298</v>
      </c>
      <c r="M658" s="38" t="s">
        <v>799</v>
      </c>
      <c r="N658" s="38" t="s">
        <v>36</v>
      </c>
      <c r="O658" s="7" t="s">
        <v>63</v>
      </c>
    </row>
    <row r="659" spans="1:15" ht="153">
      <c r="A659" s="7">
        <v>7137</v>
      </c>
      <c r="B659" s="7" t="s">
        <v>880</v>
      </c>
      <c r="C659" s="7" t="s">
        <v>881</v>
      </c>
      <c r="D659" s="9" t="s">
        <v>987</v>
      </c>
      <c r="E659" s="9" t="s">
        <v>892</v>
      </c>
      <c r="F659" s="7">
        <v>796</v>
      </c>
      <c r="G659" s="7" t="s">
        <v>46</v>
      </c>
      <c r="H659" s="52">
        <v>721</v>
      </c>
      <c r="I659" s="7">
        <v>45000000</v>
      </c>
      <c r="J659" s="7" t="s">
        <v>35</v>
      </c>
      <c r="K659" s="53">
        <v>4812.668600175999</v>
      </c>
      <c r="L659" s="38" t="s">
        <v>298</v>
      </c>
      <c r="M659" s="38" t="s">
        <v>799</v>
      </c>
      <c r="N659" s="38" t="s">
        <v>36</v>
      </c>
      <c r="O659" s="7" t="s">
        <v>63</v>
      </c>
    </row>
    <row r="660" spans="1:15" ht="63.75">
      <c r="A660" s="7">
        <v>7138</v>
      </c>
      <c r="B660" s="7" t="s">
        <v>880</v>
      </c>
      <c r="C660" s="7" t="s">
        <v>881</v>
      </c>
      <c r="D660" s="9" t="s">
        <v>988</v>
      </c>
      <c r="E660" s="9" t="s">
        <v>892</v>
      </c>
      <c r="F660" s="7">
        <v>796</v>
      </c>
      <c r="G660" s="7" t="s">
        <v>46</v>
      </c>
      <c r="H660" s="52">
        <v>1492</v>
      </c>
      <c r="I660" s="7">
        <v>45000000</v>
      </c>
      <c r="J660" s="7" t="s">
        <v>35</v>
      </c>
      <c r="K660" s="53">
        <v>10326.191795817995</v>
      </c>
      <c r="L660" s="38" t="s">
        <v>298</v>
      </c>
      <c r="M660" s="38" t="s">
        <v>799</v>
      </c>
      <c r="N660" s="38" t="s">
        <v>36</v>
      </c>
      <c r="O660" s="7" t="s">
        <v>63</v>
      </c>
    </row>
    <row r="661" spans="1:15" ht="89.25">
      <c r="A661" s="7">
        <v>7139</v>
      </c>
      <c r="B661" s="7" t="s">
        <v>880</v>
      </c>
      <c r="C661" s="7" t="s">
        <v>881</v>
      </c>
      <c r="D661" s="9" t="s">
        <v>989</v>
      </c>
      <c r="E661" s="9" t="s">
        <v>892</v>
      </c>
      <c r="F661" s="7">
        <v>796</v>
      </c>
      <c r="G661" s="7" t="s">
        <v>46</v>
      </c>
      <c r="H661" s="52">
        <v>1903</v>
      </c>
      <c r="I661" s="7">
        <v>45000000</v>
      </c>
      <c r="J661" s="7" t="s">
        <v>35</v>
      </c>
      <c r="K661" s="53">
        <v>45710.3394474201</v>
      </c>
      <c r="L661" s="38" t="s">
        <v>298</v>
      </c>
      <c r="M661" s="38" t="s">
        <v>799</v>
      </c>
      <c r="N661" s="38" t="s">
        <v>36</v>
      </c>
      <c r="O661" s="7" t="s">
        <v>63</v>
      </c>
    </row>
    <row r="662" spans="1:15" ht="38.25">
      <c r="A662" s="7">
        <v>7140</v>
      </c>
      <c r="B662" s="7" t="s">
        <v>990</v>
      </c>
      <c r="C662" s="7" t="s">
        <v>991</v>
      </c>
      <c r="D662" s="9" t="s">
        <v>992</v>
      </c>
      <c r="E662" s="9" t="s">
        <v>892</v>
      </c>
      <c r="F662" s="7">
        <v>796</v>
      </c>
      <c r="G662" s="7" t="s">
        <v>46</v>
      </c>
      <c r="H662" s="52">
        <v>3000</v>
      </c>
      <c r="I662" s="7">
        <v>45000000</v>
      </c>
      <c r="J662" s="7" t="s">
        <v>35</v>
      </c>
      <c r="K662" s="53">
        <v>4859.7</v>
      </c>
      <c r="L662" s="38" t="s">
        <v>298</v>
      </c>
      <c r="M662" s="38" t="s">
        <v>799</v>
      </c>
      <c r="N662" s="38" t="s">
        <v>36</v>
      </c>
      <c r="O662" s="7" t="s">
        <v>63</v>
      </c>
    </row>
    <row r="663" spans="1:15" ht="51">
      <c r="A663" s="7">
        <v>7141</v>
      </c>
      <c r="B663" s="7" t="s">
        <v>939</v>
      </c>
      <c r="C663" s="7" t="s">
        <v>940</v>
      </c>
      <c r="D663" s="9" t="s">
        <v>993</v>
      </c>
      <c r="E663" s="9" t="s">
        <v>892</v>
      </c>
      <c r="F663" s="7">
        <v>796</v>
      </c>
      <c r="G663" s="7" t="s">
        <v>46</v>
      </c>
      <c r="H663" s="52">
        <v>2500</v>
      </c>
      <c r="I663" s="7">
        <v>45000000</v>
      </c>
      <c r="J663" s="7" t="s">
        <v>35</v>
      </c>
      <c r="K663" s="53">
        <v>65476.94</v>
      </c>
      <c r="L663" s="38" t="s">
        <v>298</v>
      </c>
      <c r="M663" s="38" t="s">
        <v>799</v>
      </c>
      <c r="N663" s="38" t="s">
        <v>36</v>
      </c>
      <c r="O663" s="7" t="s">
        <v>63</v>
      </c>
    </row>
    <row r="664" spans="1:15" ht="51">
      <c r="A664" s="7">
        <v>7142</v>
      </c>
      <c r="B664" s="7" t="s">
        <v>877</v>
      </c>
      <c r="C664" s="7" t="s">
        <v>994</v>
      </c>
      <c r="D664" s="9" t="s">
        <v>995</v>
      </c>
      <c r="E664" s="9" t="s">
        <v>892</v>
      </c>
      <c r="F664" s="7">
        <v>796</v>
      </c>
      <c r="G664" s="7" t="s">
        <v>46</v>
      </c>
      <c r="H664" s="52">
        <v>61</v>
      </c>
      <c r="I664" s="7">
        <v>45000000</v>
      </c>
      <c r="J664" s="7" t="s">
        <v>35</v>
      </c>
      <c r="K664" s="53">
        <v>1244.2384</v>
      </c>
      <c r="L664" s="38" t="s">
        <v>298</v>
      </c>
      <c r="M664" s="38" t="s">
        <v>799</v>
      </c>
      <c r="N664" s="38" t="s">
        <v>36</v>
      </c>
      <c r="O664" s="7" t="s">
        <v>63</v>
      </c>
    </row>
    <row r="665" spans="1:15" ht="51">
      <c r="A665" s="7">
        <v>7143</v>
      </c>
      <c r="B665" s="7" t="s">
        <v>880</v>
      </c>
      <c r="C665" s="7" t="s">
        <v>881</v>
      </c>
      <c r="D665" s="9" t="s">
        <v>996</v>
      </c>
      <c r="E665" s="9" t="s">
        <v>892</v>
      </c>
      <c r="F665" s="7">
        <v>796</v>
      </c>
      <c r="G665" s="7" t="s">
        <v>46</v>
      </c>
      <c r="H665" s="52">
        <v>1299</v>
      </c>
      <c r="I665" s="7">
        <v>45000000</v>
      </c>
      <c r="J665" s="7" t="s">
        <v>35</v>
      </c>
      <c r="K665" s="53">
        <v>16612.553599684</v>
      </c>
      <c r="L665" s="38" t="s">
        <v>298</v>
      </c>
      <c r="M665" s="38" t="s">
        <v>799</v>
      </c>
      <c r="N665" s="38" t="s">
        <v>36</v>
      </c>
      <c r="O665" s="7" t="s">
        <v>63</v>
      </c>
    </row>
    <row r="666" spans="1:15" ht="89.25">
      <c r="A666" s="7">
        <v>7144</v>
      </c>
      <c r="B666" s="7" t="s">
        <v>880</v>
      </c>
      <c r="C666" s="7" t="s">
        <v>881</v>
      </c>
      <c r="D666" s="9" t="s">
        <v>997</v>
      </c>
      <c r="E666" s="9" t="s">
        <v>892</v>
      </c>
      <c r="F666" s="7">
        <v>796</v>
      </c>
      <c r="G666" s="7" t="s">
        <v>46</v>
      </c>
      <c r="H666" s="52">
        <v>477</v>
      </c>
      <c r="I666" s="7">
        <v>45000000</v>
      </c>
      <c r="J666" s="7" t="s">
        <v>35</v>
      </c>
      <c r="K666" s="53">
        <v>8228.76159084</v>
      </c>
      <c r="L666" s="38" t="s">
        <v>298</v>
      </c>
      <c r="M666" s="38" t="s">
        <v>799</v>
      </c>
      <c r="N666" s="38" t="s">
        <v>36</v>
      </c>
      <c r="O666" s="7" t="s">
        <v>63</v>
      </c>
    </row>
    <row r="667" spans="1:15" ht="38.25">
      <c r="A667" s="7">
        <v>7146</v>
      </c>
      <c r="B667" s="7" t="s">
        <v>998</v>
      </c>
      <c r="C667" s="7" t="s">
        <v>999</v>
      </c>
      <c r="D667" s="9" t="s">
        <v>1000</v>
      </c>
      <c r="E667" s="9" t="s">
        <v>892</v>
      </c>
      <c r="F667" s="7">
        <v>876</v>
      </c>
      <c r="G667" s="7" t="s">
        <v>879</v>
      </c>
      <c r="H667" s="52">
        <v>1</v>
      </c>
      <c r="I667" s="7">
        <v>45000000</v>
      </c>
      <c r="J667" s="7" t="s">
        <v>35</v>
      </c>
      <c r="K667" s="53">
        <v>793</v>
      </c>
      <c r="L667" s="38">
        <v>41974</v>
      </c>
      <c r="M667" s="38">
        <v>42339</v>
      </c>
      <c r="N667" s="38" t="s">
        <v>36</v>
      </c>
      <c r="O667" s="7" t="s">
        <v>63</v>
      </c>
    </row>
    <row r="668" spans="1:15" ht="89.25">
      <c r="A668" s="7">
        <v>7148</v>
      </c>
      <c r="B668" s="7" t="s">
        <v>1001</v>
      </c>
      <c r="C668" s="7" t="s">
        <v>1002</v>
      </c>
      <c r="D668" s="9" t="s">
        <v>1003</v>
      </c>
      <c r="E668" s="9" t="s">
        <v>892</v>
      </c>
      <c r="F668" s="7">
        <v>796</v>
      </c>
      <c r="G668" s="7" t="s">
        <v>46</v>
      </c>
      <c r="H668" s="52">
        <v>27</v>
      </c>
      <c r="I668" s="7">
        <v>45000000</v>
      </c>
      <c r="J668" s="7" t="s">
        <v>35</v>
      </c>
      <c r="K668" s="50">
        <v>7808.33008</v>
      </c>
      <c r="L668" s="38">
        <v>41974</v>
      </c>
      <c r="M668" s="38">
        <v>42369</v>
      </c>
      <c r="N668" s="38" t="s">
        <v>36</v>
      </c>
      <c r="O668" s="7" t="s">
        <v>63</v>
      </c>
    </row>
    <row r="669" spans="1:15" ht="114.75">
      <c r="A669" s="7">
        <v>7149</v>
      </c>
      <c r="B669" s="7" t="s">
        <v>1004</v>
      </c>
      <c r="C669" s="7" t="s">
        <v>1005</v>
      </c>
      <c r="D669" s="9" t="s">
        <v>1006</v>
      </c>
      <c r="E669" s="9" t="s">
        <v>892</v>
      </c>
      <c r="F669" s="7">
        <v>792</v>
      </c>
      <c r="G669" s="7" t="s">
        <v>83</v>
      </c>
      <c r="H669" s="52">
        <v>3614</v>
      </c>
      <c r="I669" s="7">
        <v>45000000</v>
      </c>
      <c r="J669" s="7" t="s">
        <v>35</v>
      </c>
      <c r="K669" s="20">
        <v>2349.1</v>
      </c>
      <c r="L669" s="38">
        <v>41974</v>
      </c>
      <c r="M669" s="38">
        <v>42339</v>
      </c>
      <c r="N669" s="38" t="s">
        <v>36</v>
      </c>
      <c r="O669" s="7" t="s">
        <v>63</v>
      </c>
    </row>
    <row r="670" spans="1:15" ht="89.25">
      <c r="A670" s="7">
        <v>7150</v>
      </c>
      <c r="B670" s="7" t="s">
        <v>1004</v>
      </c>
      <c r="C670" s="7" t="s">
        <v>1005</v>
      </c>
      <c r="D670" s="9" t="s">
        <v>1007</v>
      </c>
      <c r="E670" s="9" t="s">
        <v>892</v>
      </c>
      <c r="F670" s="7">
        <v>792</v>
      </c>
      <c r="G670" s="7" t="s">
        <v>83</v>
      </c>
      <c r="H670" s="52">
        <v>195</v>
      </c>
      <c r="I670" s="7">
        <v>45000000</v>
      </c>
      <c r="J670" s="7" t="s">
        <v>35</v>
      </c>
      <c r="K670" s="20">
        <v>1560</v>
      </c>
      <c r="L670" s="38">
        <v>41974</v>
      </c>
      <c r="M670" s="38">
        <v>42339</v>
      </c>
      <c r="N670" s="38" t="s">
        <v>36</v>
      </c>
      <c r="O670" s="7" t="s">
        <v>63</v>
      </c>
    </row>
    <row r="671" spans="1:15" ht="127.5">
      <c r="A671" s="7">
        <v>7151</v>
      </c>
      <c r="B671" s="7" t="s">
        <v>1004</v>
      </c>
      <c r="C671" s="7" t="s">
        <v>1005</v>
      </c>
      <c r="D671" s="9" t="s">
        <v>1008</v>
      </c>
      <c r="E671" s="9" t="s">
        <v>892</v>
      </c>
      <c r="F671" s="7">
        <v>792</v>
      </c>
      <c r="G671" s="7" t="s">
        <v>83</v>
      </c>
      <c r="H671" s="52">
        <v>417</v>
      </c>
      <c r="I671" s="7">
        <v>45000000</v>
      </c>
      <c r="J671" s="7" t="s">
        <v>35</v>
      </c>
      <c r="K671" s="20">
        <v>542.1</v>
      </c>
      <c r="L671" s="38">
        <v>41974</v>
      </c>
      <c r="M671" s="38">
        <v>42339</v>
      </c>
      <c r="N671" s="38" t="s">
        <v>36</v>
      </c>
      <c r="O671" s="7" t="s">
        <v>63</v>
      </c>
    </row>
    <row r="672" spans="1:15" ht="114.75">
      <c r="A672" s="7">
        <v>7152</v>
      </c>
      <c r="B672" s="7" t="s">
        <v>1004</v>
      </c>
      <c r="C672" s="7" t="s">
        <v>1005</v>
      </c>
      <c r="D672" s="9" t="s">
        <v>1009</v>
      </c>
      <c r="E672" s="9" t="s">
        <v>892</v>
      </c>
      <c r="F672" s="7">
        <v>792</v>
      </c>
      <c r="G672" s="7" t="s">
        <v>83</v>
      </c>
      <c r="H672" s="52">
        <v>222</v>
      </c>
      <c r="I672" s="7">
        <v>45000000</v>
      </c>
      <c r="J672" s="7" t="s">
        <v>35</v>
      </c>
      <c r="K672" s="20">
        <v>2753.7999999999997</v>
      </c>
      <c r="L672" s="38">
        <v>41974</v>
      </c>
      <c r="M672" s="38">
        <v>42339</v>
      </c>
      <c r="N672" s="38" t="s">
        <v>36</v>
      </c>
      <c r="O672" s="7" t="s">
        <v>63</v>
      </c>
    </row>
    <row r="673" spans="1:15" ht="63.75">
      <c r="A673" s="7">
        <v>7153</v>
      </c>
      <c r="B673" s="7" t="s">
        <v>1004</v>
      </c>
      <c r="C673" s="7" t="s">
        <v>1005</v>
      </c>
      <c r="D673" s="9" t="s">
        <v>1010</v>
      </c>
      <c r="E673" s="9" t="s">
        <v>892</v>
      </c>
      <c r="F673" s="7">
        <v>792</v>
      </c>
      <c r="G673" s="7" t="s">
        <v>83</v>
      </c>
      <c r="H673" s="52">
        <v>116</v>
      </c>
      <c r="I673" s="7">
        <v>45000000</v>
      </c>
      <c r="J673" s="7" t="s">
        <v>35</v>
      </c>
      <c r="K673" s="20">
        <v>649.5999999999999</v>
      </c>
      <c r="L673" s="38">
        <v>41974</v>
      </c>
      <c r="M673" s="38">
        <v>42339</v>
      </c>
      <c r="N673" s="38" t="s">
        <v>36</v>
      </c>
      <c r="O673" s="7" t="s">
        <v>63</v>
      </c>
    </row>
    <row r="674" spans="1:15" ht="38.25">
      <c r="A674" s="7">
        <v>7161</v>
      </c>
      <c r="B674" s="7" t="s">
        <v>1011</v>
      </c>
      <c r="C674" s="7" t="s">
        <v>1012</v>
      </c>
      <c r="D674" s="9" t="s">
        <v>1013</v>
      </c>
      <c r="E674" s="9" t="s">
        <v>892</v>
      </c>
      <c r="F674" s="7">
        <v>876</v>
      </c>
      <c r="G674" s="7" t="s">
        <v>879</v>
      </c>
      <c r="H674" s="52">
        <v>1</v>
      </c>
      <c r="I674" s="7">
        <v>45000000</v>
      </c>
      <c r="J674" s="7" t="s">
        <v>35</v>
      </c>
      <c r="K674" s="20">
        <v>6094</v>
      </c>
      <c r="L674" s="38">
        <v>41974</v>
      </c>
      <c r="M674" s="38">
        <v>42369</v>
      </c>
      <c r="N674" s="38" t="s">
        <v>36</v>
      </c>
      <c r="O674" s="7" t="s">
        <v>63</v>
      </c>
    </row>
    <row r="675" spans="1:15" ht="51">
      <c r="A675" s="7">
        <v>7164</v>
      </c>
      <c r="B675" s="1" t="s">
        <v>1014</v>
      </c>
      <c r="C675" s="1" t="s">
        <v>1015</v>
      </c>
      <c r="D675" s="2" t="s">
        <v>1016</v>
      </c>
      <c r="E675" s="9" t="s">
        <v>892</v>
      </c>
      <c r="F675" s="1">
        <v>796</v>
      </c>
      <c r="G675" s="7" t="s">
        <v>722</v>
      </c>
      <c r="H675" s="70">
        <v>4</v>
      </c>
      <c r="I675" s="1">
        <v>45000000</v>
      </c>
      <c r="J675" s="1" t="s">
        <v>35</v>
      </c>
      <c r="K675" s="20">
        <v>1747.830096</v>
      </c>
      <c r="L675" s="15">
        <v>41974</v>
      </c>
      <c r="M675" s="15">
        <v>42339</v>
      </c>
      <c r="N675" s="38" t="s">
        <v>36</v>
      </c>
      <c r="O675" s="1" t="s">
        <v>63</v>
      </c>
    </row>
    <row r="676" spans="1:15" ht="25.5">
      <c r="A676" s="7">
        <v>7166</v>
      </c>
      <c r="B676" s="1" t="s">
        <v>1017</v>
      </c>
      <c r="C676" s="1" t="s">
        <v>1018</v>
      </c>
      <c r="D676" s="2" t="s">
        <v>1019</v>
      </c>
      <c r="E676" s="9" t="s">
        <v>892</v>
      </c>
      <c r="F676" s="1">
        <v>356</v>
      </c>
      <c r="G676" s="7" t="s">
        <v>1020</v>
      </c>
      <c r="H676" s="70">
        <v>451</v>
      </c>
      <c r="I676" s="1">
        <v>45000000</v>
      </c>
      <c r="J676" s="1" t="s">
        <v>35</v>
      </c>
      <c r="K676" s="20">
        <v>402964.7232</v>
      </c>
      <c r="L676" s="15">
        <v>41974</v>
      </c>
      <c r="M676" s="15">
        <v>42369</v>
      </c>
      <c r="N676" s="38" t="s">
        <v>36</v>
      </c>
      <c r="O676" s="1" t="s">
        <v>63</v>
      </c>
    </row>
    <row r="677" spans="1:15" ht="89.25">
      <c r="A677" s="7">
        <v>7167</v>
      </c>
      <c r="B677" s="1" t="s">
        <v>1021</v>
      </c>
      <c r="C677" s="1" t="s">
        <v>1022</v>
      </c>
      <c r="D677" s="2" t="s">
        <v>1023</v>
      </c>
      <c r="E677" s="9" t="s">
        <v>892</v>
      </c>
      <c r="F677" s="1">
        <v>876</v>
      </c>
      <c r="G677" s="7" t="s">
        <v>885</v>
      </c>
      <c r="H677" s="70">
        <v>1</v>
      </c>
      <c r="I677" s="1">
        <v>45000000</v>
      </c>
      <c r="J677" s="1" t="s">
        <v>35</v>
      </c>
      <c r="K677" s="20">
        <v>57362.23</v>
      </c>
      <c r="L677" s="15">
        <v>41974</v>
      </c>
      <c r="M677" s="15">
        <v>42369</v>
      </c>
      <c r="N677" s="38" t="s">
        <v>36</v>
      </c>
      <c r="O677" s="1" t="s">
        <v>63</v>
      </c>
    </row>
  </sheetData>
  <sheetProtection/>
  <mergeCells count="28">
    <mergeCell ref="D12:D13"/>
    <mergeCell ref="E12:E13"/>
    <mergeCell ref="F12:G12"/>
    <mergeCell ref="H12:H13"/>
    <mergeCell ref="I12:J12"/>
    <mergeCell ref="K12:K13"/>
    <mergeCell ref="D11:M11"/>
    <mergeCell ref="N11:N13"/>
    <mergeCell ref="O11:O13"/>
    <mergeCell ref="L12:M12"/>
    <mergeCell ref="D9:E9"/>
    <mergeCell ref="G9:N9"/>
    <mergeCell ref="A11:A13"/>
    <mergeCell ref="B11:B13"/>
    <mergeCell ref="C11:C13"/>
    <mergeCell ref="D6:E6"/>
    <mergeCell ref="G6:N6"/>
    <mergeCell ref="D7:E7"/>
    <mergeCell ref="G7:N7"/>
    <mergeCell ref="D8:E8"/>
    <mergeCell ref="G8:N8"/>
    <mergeCell ref="A1:O1"/>
    <mergeCell ref="D3:E3"/>
    <mergeCell ref="G3:N3"/>
    <mergeCell ref="D4:E4"/>
    <mergeCell ref="G4:N4"/>
    <mergeCell ref="D5:E5"/>
    <mergeCell ref="G5:N5"/>
  </mergeCells>
  <printOptions/>
  <pageMargins left="0.25" right="0.25" top="0.75" bottom="0.75" header="0.3" footer="0.3"/>
  <pageSetup fitToHeight="0" fitToWidth="1" horizontalDpi="300" verticalDpi="300" orientation="landscape" paperSize="8" scale="31" r:id="rId1"/>
  <rowBreaks count="1" manualBreakCount="1">
    <brk id="1340" max="36" man="1"/>
  </rowBreaks>
  <colBreaks count="2" manualBreakCount="2">
    <brk id="7" max="3927" man="1"/>
    <brk id="10" max="39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Алексей Максимович</dc:creator>
  <cp:keywords/>
  <dc:description/>
  <cp:lastModifiedBy>Суворов Алексей Максимович</cp:lastModifiedBy>
  <dcterms:created xsi:type="dcterms:W3CDTF">2014-12-31T06:08:44Z</dcterms:created>
  <dcterms:modified xsi:type="dcterms:W3CDTF">2014-12-31T06:22:19Z</dcterms:modified>
  <cp:category/>
  <cp:version/>
  <cp:contentType/>
  <cp:contentStatus/>
</cp:coreProperties>
</file>